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odrecznik\po korekcie\EN\"/>
    </mc:Choice>
  </mc:AlternateContent>
  <xr:revisionPtr revIDLastSave="0" documentId="8_{912DAE96-4C96-44AE-961A-7DBE86A8CE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age R&amp;R_DTW" sheetId="3" r:id="rId1"/>
  </sheets>
  <externalReferences>
    <externalReference r:id="rId2"/>
  </externalReferences>
  <definedNames>
    <definedName name="________GoA1">[0]!________GoA1</definedName>
    <definedName name="_______GoA1">[0]!_______GoA1</definedName>
    <definedName name="______GoA1">[0]!______GoA1</definedName>
    <definedName name="____GoA1">[0]!____GoA1</definedName>
    <definedName name="__GoA1">[0]!__GoA1</definedName>
    <definedName name="_GoA1" localSheetId="0">'Gage R&amp;R_DTW'!_GoA1</definedName>
    <definedName name="_GoA1">[0]!_GoA1</definedName>
    <definedName name="aa">[0]!aa</definedName>
    <definedName name="AppAppRep">#REF!</definedName>
    <definedName name="Capture.Capture" localSheetId="0">'Gage R&amp;R_DTW'!Capture.Capture</definedName>
    <definedName name="Capture.Capture">[0]!Capture.Capture</definedName>
    <definedName name="Cavity">#REF!</definedName>
    <definedName name="circle">#REF!</definedName>
    <definedName name="Customer">#REF!</definedName>
    <definedName name="Date_Req">#REF!</definedName>
    <definedName name="Description">#REF!</definedName>
    <definedName name="diamond">#REF!</definedName>
    <definedName name="Dimension_Notes">#REF!</definedName>
    <definedName name="Drawing_Location">#REF!</definedName>
    <definedName name="English">#REF!</definedName>
    <definedName name="Insp_Date">#REF!</definedName>
    <definedName name="ISR_No.">#REF!</definedName>
    <definedName name="Location">#REF!</definedName>
    <definedName name="Lower_Tolerance">#REF!</definedName>
    <definedName name="Machine">#REF!</definedName>
    <definedName name="MEAuth">#REF!</definedName>
    <definedName name="Number_Places">#REF!</definedName>
    <definedName name="Orig_ISR">#REF!</definedName>
    <definedName name="Orig_ISR_Date">#REF!</definedName>
    <definedName name="Part_No">#REF!</definedName>
    <definedName name="pentagon">#REF!</definedName>
    <definedName name="_xlnm.Print_Area" localSheetId="0">'Gage R&amp;R_DTW'!$A$16:$N$118</definedName>
    <definedName name="_xlnm.Print_Area">[1]DFMEA!$A$11:$S$33</definedName>
    <definedName name="Print_Area_MI">#REF!</definedName>
    <definedName name="Print_Date">#REF!</definedName>
    <definedName name="Print_No">#REF!</definedName>
    <definedName name="_xlnm.Print_Titles" localSheetId="0">'Gage R&amp;R_DTW'!$4:$18</definedName>
    <definedName name="_xlnm.Print_Titles">#REF!</definedName>
    <definedName name="Project">#REF!</definedName>
    <definedName name="QA_Tech">#REF!</definedName>
    <definedName name="QEAuth">#REF!</definedName>
    <definedName name="Reference_Number">#REF!</definedName>
    <definedName name="Resubmit_ISR">#REF!</definedName>
    <definedName name="Resubmit_ISR_Date">#REF!</definedName>
    <definedName name="Revised_ISR">#REF!</definedName>
    <definedName name="Revised_ISR_Date">#REF!</definedName>
    <definedName name="Revision_Level">#REF!</definedName>
    <definedName name="Sample_Size">#REF!</definedName>
    <definedName name="Spec_Char">#REF!</definedName>
    <definedName name="square">#REF!</definedName>
    <definedName name="ss">[0]!ss</definedName>
    <definedName name="stopsign">#REF!</definedName>
    <definedName name="Sub_Supplier">#REF!</definedName>
    <definedName name="SuperAuth">#REF!</definedName>
    <definedName name="Supplier_Code">#REF!</definedName>
    <definedName name="Tool_Fixture">#REF!</definedName>
    <definedName name="Trend_No">#REF!</definedName>
    <definedName name="Trial">#REF!</definedName>
    <definedName name="triangle">#REF!</definedName>
    <definedName name="Type">#REF!</definedName>
    <definedName name="Upper_Tolerance">#REF!</definedName>
    <definedName name="Using_Plant">#REF!</definedName>
    <definedName name="We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5" i="3" l="1"/>
  <c r="I8" i="3" l="1"/>
  <c r="I9" i="3"/>
  <c r="J12" i="3" l="1"/>
  <c r="Q13" i="3"/>
  <c r="Q16" i="3" s="1"/>
  <c r="G59" i="3" s="1"/>
  <c r="H59" i="3" s="1"/>
  <c r="J13" i="3"/>
  <c r="J14" i="3"/>
  <c r="Q10" i="3"/>
  <c r="Q11" i="3"/>
  <c r="Q14" i="3" s="1"/>
  <c r="Q12" i="3"/>
  <c r="Q15" i="3" s="1"/>
  <c r="P28" i="3"/>
  <c r="P27" i="3"/>
  <c r="P26" i="3"/>
  <c r="P25" i="3"/>
  <c r="P24" i="3"/>
  <c r="P23" i="3"/>
  <c r="P22" i="3"/>
  <c r="P21" i="3"/>
  <c r="P20" i="3"/>
  <c r="P19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C24" i="3"/>
  <c r="C25" i="3" s="1"/>
  <c r="D24" i="3"/>
  <c r="D25" i="3" s="1"/>
  <c r="E24" i="3"/>
  <c r="E25" i="3" s="1"/>
  <c r="F24" i="3"/>
  <c r="F25" i="3" s="1"/>
  <c r="G24" i="3"/>
  <c r="G25" i="3" s="1"/>
  <c r="H24" i="3"/>
  <c r="H25" i="3" s="1"/>
  <c r="I24" i="3"/>
  <c r="I25" i="3" s="1"/>
  <c r="J24" i="3"/>
  <c r="J25" i="3" s="1"/>
  <c r="K24" i="3"/>
  <c r="K25" i="3" s="1"/>
  <c r="L24" i="3"/>
  <c r="L25" i="3" s="1"/>
  <c r="C29" i="3"/>
  <c r="C30" i="3" s="1"/>
  <c r="D29" i="3"/>
  <c r="D30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L30" i="3" s="1"/>
  <c r="C34" i="3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E36" i="3"/>
  <c r="F36" i="3"/>
  <c r="G36" i="3"/>
  <c r="H36" i="3"/>
  <c r="I36" i="3"/>
  <c r="J36" i="3"/>
  <c r="K36" i="3"/>
  <c r="L36" i="3"/>
  <c r="C36" i="3"/>
  <c r="D36" i="3"/>
  <c r="K47" i="3"/>
  <c r="K51" i="3"/>
  <c r="K54" i="3"/>
  <c r="K58" i="3"/>
  <c r="I38" i="3" l="1"/>
  <c r="G53" i="3"/>
  <c r="H53" i="3" s="1"/>
  <c r="L38" i="3"/>
  <c r="Q19" i="3"/>
  <c r="R19" i="3" s="1"/>
  <c r="S19" i="3" s="1"/>
  <c r="Q21" i="3"/>
  <c r="R21" i="3" s="1"/>
  <c r="Q24" i="3"/>
  <c r="R24" i="3" s="1"/>
  <c r="Q28" i="3"/>
  <c r="R28" i="3" s="1"/>
  <c r="Q32" i="3"/>
  <c r="R32" i="3" s="1"/>
  <c r="Q36" i="3"/>
  <c r="R36" i="3" s="1"/>
  <c r="Q40" i="3"/>
  <c r="R40" i="3" s="1"/>
  <c r="Q48" i="3"/>
  <c r="Q22" i="3"/>
  <c r="R22" i="3" s="1"/>
  <c r="Q29" i="3"/>
  <c r="R29" i="3" s="1"/>
  <c r="Q37" i="3"/>
  <c r="R37" i="3" s="1"/>
  <c r="Q43" i="3"/>
  <c r="R43" i="3" s="1"/>
  <c r="Q47" i="3"/>
  <c r="R47" i="3" s="1"/>
  <c r="G49" i="3"/>
  <c r="H49" i="3" s="1"/>
  <c r="Q25" i="3"/>
  <c r="R25" i="3" s="1"/>
  <c r="Q33" i="3"/>
  <c r="R33" i="3" s="1"/>
  <c r="Q41" i="3"/>
  <c r="R41" i="3" s="1"/>
  <c r="Q45" i="3"/>
  <c r="R45" i="3" s="1"/>
  <c r="Q20" i="3"/>
  <c r="R20" i="3" s="1"/>
  <c r="Q27" i="3"/>
  <c r="R27" i="3" s="1"/>
  <c r="Q31" i="3"/>
  <c r="R31" i="3" s="1"/>
  <c r="Q35" i="3"/>
  <c r="R35" i="3" s="1"/>
  <c r="Q39" i="3"/>
  <c r="R39" i="3" s="1"/>
  <c r="Q46" i="3"/>
  <c r="R46" i="3" s="1"/>
  <c r="Q44" i="3"/>
  <c r="R44" i="3" s="1"/>
  <c r="Q42" i="3"/>
  <c r="R42" i="3" s="1"/>
  <c r="Q38" i="3"/>
  <c r="R38" i="3" s="1"/>
  <c r="Q34" i="3"/>
  <c r="R34" i="3" s="1"/>
  <c r="Q30" i="3"/>
  <c r="R30" i="3" s="1"/>
  <c r="Q26" i="3"/>
  <c r="R26" i="3" s="1"/>
  <c r="Q23" i="3"/>
  <c r="R23" i="3" s="1"/>
  <c r="R48" i="3"/>
  <c r="N33" i="3"/>
  <c r="N32" i="3"/>
  <c r="N31" i="3"/>
  <c r="N28" i="3"/>
  <c r="N27" i="3"/>
  <c r="N24" i="3"/>
  <c r="N26" i="3"/>
  <c r="N23" i="3"/>
  <c r="N22" i="3"/>
  <c r="N21" i="3"/>
  <c r="L71" i="3"/>
  <c r="N35" i="3"/>
  <c r="J38" i="3" s="1"/>
  <c r="N34" i="3"/>
  <c r="N25" i="3"/>
  <c r="F38" i="3" s="1"/>
  <c r="N36" i="3"/>
  <c r="N30" i="3"/>
  <c r="H38" i="3" s="1"/>
  <c r="N37" i="3"/>
  <c r="N29" i="3"/>
  <c r="S20" i="3" l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A17" i="3" s="1"/>
  <c r="R49" i="3"/>
  <c r="L44" i="3" s="1"/>
  <c r="D59" i="3" s="1"/>
  <c r="H39" i="3"/>
  <c r="N38" i="3"/>
  <c r="F41" i="3" s="1"/>
  <c r="F39" i="3"/>
  <c r="N39" i="3"/>
  <c r="I44" i="3" l="1"/>
  <c r="E17" i="3"/>
  <c r="F40" i="3"/>
  <c r="F44" i="3"/>
  <c r="D48" i="3" s="1"/>
  <c r="N40" i="3"/>
  <c r="T19" i="3" s="1"/>
  <c r="N41" i="3"/>
  <c r="D52" i="3" l="1"/>
  <c r="T31" i="3"/>
  <c r="T28" i="3"/>
  <c r="T29" i="3"/>
  <c r="I201" i="3"/>
  <c r="T44" i="3"/>
  <c r="T34" i="3"/>
  <c r="H201" i="3"/>
  <c r="T47" i="3"/>
  <c r="T20" i="3"/>
  <c r="T36" i="3"/>
  <c r="T33" i="3"/>
  <c r="T26" i="3"/>
  <c r="T42" i="3"/>
  <c r="L201" i="3"/>
  <c r="D201" i="3"/>
  <c r="E201" i="3"/>
  <c r="T43" i="3"/>
  <c r="T24" i="3"/>
  <c r="T32" i="3"/>
  <c r="T40" i="3"/>
  <c r="T48" i="3"/>
  <c r="T37" i="3"/>
  <c r="T22" i="3"/>
  <c r="T30" i="3"/>
  <c r="T38" i="3"/>
  <c r="T46" i="3"/>
  <c r="T35" i="3"/>
  <c r="J201" i="3"/>
  <c r="F201" i="3"/>
  <c r="K201" i="3"/>
  <c r="G201" i="3"/>
  <c r="C201" i="3"/>
  <c r="T45" i="3"/>
  <c r="T39" i="3"/>
  <c r="T25" i="3"/>
  <c r="T41" i="3"/>
  <c r="T27" i="3"/>
  <c r="T21" i="3"/>
  <c r="T23" i="3"/>
  <c r="U19" i="3"/>
  <c r="D56" i="3" l="1"/>
  <c r="D62" i="3" s="1"/>
  <c r="L8" i="3" s="1"/>
  <c r="L52" i="3" s="1"/>
  <c r="U20" i="3"/>
  <c r="U21" i="3" s="1"/>
  <c r="U22" i="3" s="1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U38" i="3" s="1"/>
  <c r="U39" i="3" s="1"/>
  <c r="U40" i="3" s="1"/>
  <c r="U41" i="3" s="1"/>
  <c r="U42" i="3" s="1"/>
  <c r="U43" i="3" s="1"/>
  <c r="U44" i="3" s="1"/>
  <c r="U45" i="3" s="1"/>
  <c r="U46" i="3" s="1"/>
  <c r="U47" i="3" s="1"/>
  <c r="U48" i="3" s="1"/>
  <c r="T49" i="3"/>
  <c r="I62" i="3" s="1"/>
  <c r="L59" i="3" l="1"/>
  <c r="L48" i="3"/>
  <c r="L55" i="3"/>
  <c r="I60" i="3" s="1"/>
  <c r="A72" i="3" l="1"/>
  <c r="N71" i="3"/>
  <c r="I71" i="3" s="1"/>
  <c r="I72" i="3" s="1"/>
  <c r="J1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Zadowolony użytkownik programu Microsoft Office</author>
  </authors>
  <commentList>
    <comment ref="H8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Enter the total tolerance of the dimension to be evaluated (ie: +/- 0.15 shall be = 0.3). It must be a numeric value. NO TEXT.</t>
        </r>
      </text>
    </comment>
    <comment ref="L55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>See page 76 @ MSA manual for acceptance guidelines. If % R&amp;R is between 10 and 30% the BREAKPOINT for the application should be calculated. (BREAKPOINT = RPN(DFMEA) X % G R&amp;R / 100</t>
        </r>
      </text>
    </comment>
  </commentList>
</comments>
</file>

<file path=xl/sharedStrings.xml><?xml version="1.0" encoding="utf-8"?>
<sst xmlns="http://schemas.openxmlformats.org/spreadsheetml/2006/main" count="192" uniqueCount="165">
  <si>
    <t>Method used</t>
  </si>
  <si>
    <t>Total count</t>
  </si>
  <si>
    <t>Button K1 - 1 (trials)</t>
  </si>
  <si>
    <t>Button K2 - 1 (appraisers)</t>
  </si>
  <si>
    <t>Button K3 - 1 (parts)</t>
  </si>
  <si>
    <t>K1 Trials</t>
  </si>
  <si>
    <t>k2 Appraisers</t>
  </si>
  <si>
    <t>K3 Parts</t>
  </si>
  <si>
    <t>count</t>
  </si>
  <si>
    <t>max must</t>
  </si>
  <si>
    <t>improper !!</t>
  </si>
  <si>
    <t>Error Msg stg</t>
  </si>
  <si>
    <t>above UCLr</t>
  </si>
  <si>
    <t>Out of UCL</t>
  </si>
  <si>
    <t>A1</t>
  </si>
  <si>
    <t>A2</t>
  </si>
  <si>
    <t>A3</t>
  </si>
  <si>
    <t>A4</t>
  </si>
  <si>
    <t>A5</t>
  </si>
  <si>
    <t>A6</t>
  </si>
  <si>
    <t>A7</t>
  </si>
  <si>
    <t>OPERATOR</t>
  </si>
  <si>
    <t>A</t>
  </si>
  <si>
    <t>R</t>
  </si>
  <si>
    <t>A8</t>
  </si>
  <si>
    <t>AVG</t>
  </si>
  <si>
    <t>A9</t>
  </si>
  <si>
    <t>A10</t>
  </si>
  <si>
    <t>B1</t>
  </si>
  <si>
    <t>B2</t>
  </si>
  <si>
    <t>Average</t>
  </si>
  <si>
    <t>B3</t>
  </si>
  <si>
    <t>Range</t>
  </si>
  <si>
    <t>B4</t>
  </si>
  <si>
    <t>B</t>
  </si>
  <si>
    <t>B5</t>
  </si>
  <si>
    <t>B6</t>
  </si>
  <si>
    <t>B7</t>
  </si>
  <si>
    <t>B8</t>
  </si>
  <si>
    <t>B9</t>
  </si>
  <si>
    <t>C</t>
  </si>
  <si>
    <t>B10</t>
  </si>
  <si>
    <t>C1</t>
  </si>
  <si>
    <t>C2</t>
  </si>
  <si>
    <t>C3</t>
  </si>
  <si>
    <t>C4</t>
  </si>
  <si>
    <t>Part Avg</t>
  </si>
  <si>
    <t>C5</t>
  </si>
  <si>
    <t>Part Range</t>
  </si>
  <si>
    <t>C6</t>
  </si>
  <si>
    <t>R =</t>
  </si>
  <si>
    <t>+</t>
  </si>
  <si>
    <t>/</t>
  </si>
  <si>
    <t>C7</t>
  </si>
  <si>
    <t>-</t>
  </si>
  <si>
    <t>C8</t>
  </si>
  <si>
    <t>*</t>
  </si>
  <si>
    <t>C9</t>
  </si>
  <si>
    <t>C10</t>
  </si>
  <si>
    <t>Errors_sum</t>
  </si>
  <si>
    <t>FROM DATA SHEET:</t>
  </si>
  <si>
    <t>Measurement Unit Analysis</t>
  </si>
  <si>
    <t>Repeatibility - Equipment Variation (EV)</t>
  </si>
  <si>
    <t>EV =</t>
  </si>
  <si>
    <t>Trials</t>
  </si>
  <si>
    <t>% EV =</t>
  </si>
  <si>
    <t>Reproducibility - Appraiser Variation (AV)</t>
  </si>
  <si>
    <t>AV=</t>
  </si>
  <si>
    <t>(n parts, r trials)</t>
  </si>
  <si>
    <t>Oper</t>
  </si>
  <si>
    <t>% AV =</t>
  </si>
  <si>
    <t>Repeatibility &amp; Reproducibility (R &amp; R)</t>
  </si>
  <si>
    <t>R&amp;R=</t>
  </si>
  <si>
    <t>% R&amp;R =</t>
  </si>
  <si>
    <t>Part Variation (PV)</t>
  </si>
  <si>
    <t>PV=</t>
  </si>
  <si>
    <t>Parts</t>
  </si>
  <si>
    <t>% PV =</t>
  </si>
  <si>
    <t>Total Variation (TV)</t>
  </si>
  <si>
    <t>TV=</t>
  </si>
  <si>
    <t>=</t>
  </si>
  <si>
    <t>RPN #</t>
  </si>
  <si>
    <t>x</t>
  </si>
  <si>
    <t>%GRR/100</t>
  </si>
  <si>
    <r>
      <t xml:space="preserve">Nazwa detalu/ 
</t>
    </r>
    <r>
      <rPr>
        <b/>
        <sz val="8"/>
        <color theme="3" tint="0.39997558519241921"/>
        <rFont val="Calibri"/>
        <family val="2"/>
        <charset val="238"/>
        <scheme val="minor"/>
      </rPr>
      <t>Part name</t>
    </r>
  </si>
  <si>
    <r>
      <t xml:space="preserve">Dostawca/ 
</t>
    </r>
    <r>
      <rPr>
        <b/>
        <sz val="8"/>
        <color theme="3" tint="0.39997558519241921"/>
        <rFont val="Calibri"/>
        <family val="2"/>
        <charset val="238"/>
        <scheme val="minor"/>
      </rPr>
      <t>Supplier</t>
    </r>
  </si>
  <si>
    <r>
      <t xml:space="preserve">Osoba odp. / 
</t>
    </r>
    <r>
      <rPr>
        <b/>
        <sz val="8"/>
        <color theme="3" tint="0.39997558519241921"/>
        <rFont val="Calibri"/>
        <family val="2"/>
        <charset val="238"/>
        <scheme val="minor"/>
      </rPr>
      <t>Resp. person</t>
    </r>
  </si>
  <si>
    <r>
      <t xml:space="preserve">Numer rysunku/ 
</t>
    </r>
    <r>
      <rPr>
        <b/>
        <sz val="8"/>
        <color theme="3" tint="0.39997558519241921"/>
        <rFont val="Calibri"/>
        <family val="2"/>
        <charset val="238"/>
        <scheme val="minor"/>
      </rPr>
      <t>Drawing num.</t>
    </r>
  </si>
  <si>
    <r>
      <t xml:space="preserve">Rewizja rysunku/ 
</t>
    </r>
    <r>
      <rPr>
        <b/>
        <sz val="8"/>
        <color theme="3" tint="0.39997558519241921"/>
        <rFont val="Calibri"/>
        <family val="2"/>
        <charset val="238"/>
        <scheme val="minor"/>
      </rPr>
      <t>Drawing rev.</t>
    </r>
  </si>
  <si>
    <r>
      <t xml:space="preserve">Data analizy/ 
</t>
    </r>
    <r>
      <rPr>
        <b/>
        <sz val="8"/>
        <color theme="3" tint="0.39997558519241921"/>
        <rFont val="Calibri"/>
        <family val="2"/>
        <charset val="238"/>
        <scheme val="minor"/>
      </rPr>
      <t>Analysis date</t>
    </r>
  </si>
  <si>
    <r>
      <t>K</t>
    </r>
    <r>
      <rPr>
        <b/>
        <vertAlign val="subscript"/>
        <sz val="10"/>
        <rFont val="Calibri"/>
        <family val="2"/>
        <charset val="238"/>
        <scheme val="minor"/>
      </rPr>
      <t>1</t>
    </r>
  </si>
  <si>
    <r>
      <t>K</t>
    </r>
    <r>
      <rPr>
        <b/>
        <vertAlign val="subscript"/>
        <sz val="10"/>
        <rFont val="Calibri"/>
        <family val="2"/>
        <charset val="238"/>
        <scheme val="minor"/>
      </rPr>
      <t>2</t>
    </r>
  </si>
  <si>
    <r>
      <t>K</t>
    </r>
    <r>
      <rPr>
        <b/>
        <vertAlign val="subscript"/>
        <sz val="10"/>
        <rFont val="Calibri"/>
        <family val="2"/>
        <charset val="238"/>
        <scheme val="minor"/>
      </rPr>
      <t>3</t>
    </r>
  </si>
  <si>
    <r>
      <t>A</t>
    </r>
    <r>
      <rPr>
        <vertAlign val="subscript"/>
        <sz val="10"/>
        <rFont val="Calibri"/>
        <family val="2"/>
        <charset val="238"/>
        <scheme val="minor"/>
      </rPr>
      <t>1</t>
    </r>
  </si>
  <si>
    <r>
      <t>A</t>
    </r>
    <r>
      <rPr>
        <vertAlign val="subscript"/>
        <sz val="10"/>
        <rFont val="Calibri"/>
        <family val="2"/>
        <charset val="238"/>
        <scheme val="minor"/>
      </rPr>
      <t>2</t>
    </r>
  </si>
  <si>
    <r>
      <t>A</t>
    </r>
    <r>
      <rPr>
        <vertAlign val="subscript"/>
        <sz val="10"/>
        <rFont val="Calibri"/>
        <family val="2"/>
        <charset val="238"/>
        <scheme val="minor"/>
      </rPr>
      <t>3</t>
    </r>
  </si>
  <si>
    <r>
      <t>X</t>
    </r>
    <r>
      <rPr>
        <vertAlign val="subscript"/>
        <sz val="9"/>
        <rFont val="Calibri"/>
        <family val="2"/>
        <charset val="238"/>
        <scheme val="minor"/>
      </rPr>
      <t>A</t>
    </r>
  </si>
  <si>
    <r>
      <t>R</t>
    </r>
    <r>
      <rPr>
        <vertAlign val="subscript"/>
        <sz val="9"/>
        <rFont val="Calibri"/>
        <family val="2"/>
        <charset val="238"/>
        <scheme val="minor"/>
      </rPr>
      <t>A</t>
    </r>
  </si>
  <si>
    <r>
      <t>B</t>
    </r>
    <r>
      <rPr>
        <vertAlign val="subscript"/>
        <sz val="10"/>
        <rFont val="Calibri"/>
        <family val="2"/>
        <charset val="238"/>
        <scheme val="minor"/>
      </rPr>
      <t>1</t>
    </r>
  </si>
  <si>
    <r>
      <t>B</t>
    </r>
    <r>
      <rPr>
        <vertAlign val="subscript"/>
        <sz val="10"/>
        <rFont val="Calibri"/>
        <family val="2"/>
        <charset val="238"/>
        <scheme val="minor"/>
      </rPr>
      <t>2</t>
    </r>
  </si>
  <si>
    <r>
      <t>B</t>
    </r>
    <r>
      <rPr>
        <vertAlign val="subscript"/>
        <sz val="10"/>
        <rFont val="Calibri"/>
        <family val="2"/>
        <charset val="238"/>
        <scheme val="minor"/>
      </rPr>
      <t>3</t>
    </r>
  </si>
  <si>
    <r>
      <t>X</t>
    </r>
    <r>
      <rPr>
        <vertAlign val="subscript"/>
        <sz val="9"/>
        <rFont val="Calibri"/>
        <family val="2"/>
        <charset val="238"/>
        <scheme val="minor"/>
      </rPr>
      <t>B</t>
    </r>
  </si>
  <si>
    <r>
      <t>R</t>
    </r>
    <r>
      <rPr>
        <vertAlign val="subscript"/>
        <sz val="9"/>
        <rFont val="Calibri"/>
        <family val="2"/>
        <charset val="238"/>
        <scheme val="minor"/>
      </rPr>
      <t>B</t>
    </r>
  </si>
  <si>
    <r>
      <t>C</t>
    </r>
    <r>
      <rPr>
        <vertAlign val="subscript"/>
        <sz val="10"/>
        <rFont val="Calibri"/>
        <family val="2"/>
        <charset val="238"/>
        <scheme val="minor"/>
      </rPr>
      <t>1</t>
    </r>
  </si>
  <si>
    <r>
      <t>C</t>
    </r>
    <r>
      <rPr>
        <vertAlign val="subscript"/>
        <sz val="10"/>
        <rFont val="Calibri"/>
        <family val="2"/>
        <charset val="238"/>
        <scheme val="minor"/>
      </rPr>
      <t>2</t>
    </r>
  </si>
  <si>
    <r>
      <t>C</t>
    </r>
    <r>
      <rPr>
        <vertAlign val="subscript"/>
        <sz val="10"/>
        <rFont val="Calibri"/>
        <family val="2"/>
        <charset val="238"/>
        <scheme val="minor"/>
      </rPr>
      <t>3</t>
    </r>
  </si>
  <si>
    <r>
      <t>X</t>
    </r>
    <r>
      <rPr>
        <vertAlign val="subscript"/>
        <sz val="9"/>
        <rFont val="Calibri"/>
        <family val="2"/>
        <charset val="238"/>
        <scheme val="minor"/>
      </rPr>
      <t>C</t>
    </r>
  </si>
  <si>
    <r>
      <t>R</t>
    </r>
    <r>
      <rPr>
        <vertAlign val="subscript"/>
        <sz val="9"/>
        <rFont val="Calibri"/>
        <family val="2"/>
        <charset val="238"/>
        <scheme val="minor"/>
      </rPr>
      <t>C</t>
    </r>
  </si>
  <si>
    <r>
      <t>x</t>
    </r>
    <r>
      <rPr>
        <vertAlign val="subscript"/>
        <sz val="10"/>
        <rFont val="Calibri"/>
        <family val="2"/>
        <charset val="238"/>
        <scheme val="minor"/>
      </rPr>
      <t xml:space="preserve">PART </t>
    </r>
    <r>
      <rPr>
        <sz val="10"/>
        <rFont val="Calibri"/>
        <family val="2"/>
        <charset val="238"/>
        <scheme val="minor"/>
      </rPr>
      <t>=</t>
    </r>
  </si>
  <si>
    <r>
      <t>R</t>
    </r>
    <r>
      <rPr>
        <vertAlign val="subscript"/>
        <sz val="10"/>
        <rFont val="Calibri"/>
        <family val="2"/>
        <charset val="238"/>
        <scheme val="minor"/>
      </rPr>
      <t>PART</t>
    </r>
    <r>
      <rPr>
        <sz val="10"/>
        <rFont val="Calibri"/>
        <family val="2"/>
        <charset val="238"/>
        <scheme val="minor"/>
      </rPr>
      <t xml:space="preserve"> =</t>
    </r>
  </si>
  <si>
    <r>
      <t>R</t>
    </r>
    <r>
      <rPr>
        <vertAlign val="subscript"/>
        <sz val="10"/>
        <rFont val="Calibri"/>
        <family val="2"/>
        <charset val="238"/>
        <scheme val="minor"/>
      </rPr>
      <t>A</t>
    </r>
    <r>
      <rPr>
        <sz val="10"/>
        <rFont val="Calibri"/>
        <family val="2"/>
        <charset val="238"/>
        <scheme val="minor"/>
      </rPr>
      <t>+ R</t>
    </r>
    <r>
      <rPr>
        <vertAlign val="subscript"/>
        <sz val="10"/>
        <rFont val="Calibri"/>
        <family val="2"/>
        <charset val="238"/>
        <scheme val="minor"/>
      </rPr>
      <t>B</t>
    </r>
    <r>
      <rPr>
        <sz val="10"/>
        <rFont val="Calibri"/>
        <family val="2"/>
        <charset val="238"/>
        <scheme val="minor"/>
      </rPr>
      <t xml:space="preserve"> + R</t>
    </r>
    <r>
      <rPr>
        <vertAlign val="subscript"/>
        <sz val="10"/>
        <rFont val="Calibri"/>
        <family val="2"/>
        <charset val="238"/>
        <scheme val="minor"/>
      </rPr>
      <t>C</t>
    </r>
    <r>
      <rPr>
        <sz val="10"/>
        <rFont val="Calibri"/>
        <family val="2"/>
        <charset val="238"/>
        <scheme val="minor"/>
      </rPr>
      <t xml:space="preserve"> / No of operators =</t>
    </r>
  </si>
  <si>
    <r>
      <t>X</t>
    </r>
    <r>
      <rPr>
        <vertAlign val="subscript"/>
        <sz val="9"/>
        <rFont val="Calibri"/>
        <family val="2"/>
        <charset val="238"/>
        <scheme val="minor"/>
      </rPr>
      <t>DIFF</t>
    </r>
    <r>
      <rPr>
        <sz val="9"/>
        <rFont val="Calibri"/>
        <family val="2"/>
        <charset val="238"/>
        <scheme val="minor"/>
      </rPr>
      <t>=</t>
    </r>
  </si>
  <si>
    <r>
      <t>[Max (</t>
    </r>
    <r>
      <rPr>
        <sz val="9"/>
        <rFont val="Calibri"/>
        <family val="2"/>
        <charset val="238"/>
        <scheme val="minor"/>
      </rPr>
      <t>X</t>
    </r>
    <r>
      <rPr>
        <sz val="10"/>
        <rFont val="Calibri"/>
        <family val="2"/>
        <charset val="238"/>
        <scheme val="minor"/>
      </rPr>
      <t>)</t>
    </r>
    <r>
      <rPr>
        <vertAlign val="subscript"/>
        <sz val="10"/>
        <rFont val="Calibri"/>
        <family val="2"/>
        <charset val="238"/>
        <scheme val="minor"/>
      </rPr>
      <t>ABC</t>
    </r>
    <r>
      <rPr>
        <sz val="10"/>
        <rFont val="Calibri"/>
        <family val="2"/>
        <charset val="238"/>
        <scheme val="minor"/>
      </rPr>
      <t>]   -   [Min (</t>
    </r>
    <r>
      <rPr>
        <sz val="9"/>
        <rFont val="Calibri"/>
        <family val="2"/>
        <charset val="238"/>
        <scheme val="minor"/>
      </rPr>
      <t>X</t>
    </r>
    <r>
      <rPr>
        <sz val="10"/>
        <rFont val="Calibri"/>
        <family val="2"/>
        <charset val="238"/>
        <scheme val="minor"/>
      </rPr>
      <t>)</t>
    </r>
    <r>
      <rPr>
        <vertAlign val="subscript"/>
        <sz val="10"/>
        <rFont val="Calibri"/>
        <family val="2"/>
        <charset val="238"/>
        <scheme val="minor"/>
      </rPr>
      <t>ABC</t>
    </r>
    <r>
      <rPr>
        <sz val="10"/>
        <rFont val="Calibri"/>
        <family val="2"/>
        <charset val="238"/>
        <scheme val="minor"/>
      </rPr>
      <t>]   =</t>
    </r>
  </si>
  <si>
    <r>
      <t>X</t>
    </r>
    <r>
      <rPr>
        <vertAlign val="subscript"/>
        <sz val="9"/>
        <rFont val="Calibri"/>
        <family val="2"/>
        <charset val="238"/>
        <scheme val="minor"/>
      </rPr>
      <t xml:space="preserve">DIFF </t>
    </r>
    <r>
      <rPr>
        <sz val="9"/>
        <rFont val="Calibri"/>
        <family val="2"/>
        <charset val="238"/>
        <scheme val="minor"/>
      </rPr>
      <t>=</t>
    </r>
  </si>
  <si>
    <r>
      <t>UCL</t>
    </r>
    <r>
      <rPr>
        <vertAlign val="subscript"/>
        <sz val="10"/>
        <rFont val="Calibri"/>
        <family val="2"/>
        <charset val="238"/>
        <scheme val="minor"/>
      </rPr>
      <t>R</t>
    </r>
    <r>
      <rPr>
        <sz val="10"/>
        <rFont val="Calibri"/>
        <family val="2"/>
        <charset val="238"/>
        <scheme val="minor"/>
      </rPr>
      <t>=</t>
    </r>
  </si>
  <si>
    <r>
      <t>D</t>
    </r>
    <r>
      <rPr>
        <vertAlign val="subscript"/>
        <sz val="10"/>
        <rFont val="Calibri"/>
        <family val="2"/>
        <charset val="238"/>
        <scheme val="minor"/>
      </rPr>
      <t>4</t>
    </r>
    <r>
      <rPr>
        <sz val="10"/>
        <rFont val="Calibri"/>
        <family val="2"/>
        <charset val="238"/>
        <scheme val="minor"/>
      </rPr>
      <t xml:space="preserve">  =</t>
    </r>
  </si>
  <si>
    <r>
      <t>UCL</t>
    </r>
    <r>
      <rPr>
        <vertAlign val="subscript"/>
        <sz val="10"/>
        <rFont val="Calibri"/>
        <family val="2"/>
        <charset val="238"/>
        <scheme val="minor"/>
      </rPr>
      <t xml:space="preserve">R </t>
    </r>
    <r>
      <rPr>
        <sz val="10"/>
        <rFont val="Calibri"/>
        <family val="2"/>
        <charset val="238"/>
        <scheme val="minor"/>
      </rPr>
      <t>=</t>
    </r>
  </si>
  <si>
    <r>
      <t>LCL</t>
    </r>
    <r>
      <rPr>
        <vertAlign val="subscript"/>
        <sz val="10"/>
        <rFont val="Calibri"/>
        <family val="2"/>
        <charset val="238"/>
        <scheme val="minor"/>
      </rPr>
      <t>R</t>
    </r>
    <r>
      <rPr>
        <sz val="10"/>
        <rFont val="Calibri"/>
        <family val="2"/>
        <charset val="238"/>
        <scheme val="minor"/>
      </rPr>
      <t>=</t>
    </r>
  </si>
  <si>
    <r>
      <t>D</t>
    </r>
    <r>
      <rPr>
        <vertAlign val="sub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 xml:space="preserve">  =</t>
    </r>
  </si>
  <si>
    <r>
      <t>LCL</t>
    </r>
    <r>
      <rPr>
        <vertAlign val="subscript"/>
        <sz val="10"/>
        <rFont val="Calibri"/>
        <family val="2"/>
        <charset val="238"/>
        <scheme val="minor"/>
      </rPr>
      <t xml:space="preserve">R </t>
    </r>
    <r>
      <rPr>
        <sz val="10"/>
        <rFont val="Calibri"/>
        <family val="2"/>
        <charset val="238"/>
        <scheme val="minor"/>
      </rPr>
      <t>=</t>
    </r>
  </si>
  <si>
    <r>
      <t>R</t>
    </r>
    <r>
      <rPr>
        <vertAlign val="subscript"/>
        <sz val="10"/>
        <rFont val="Calibri"/>
        <family val="2"/>
        <charset val="238"/>
        <scheme val="minor"/>
      </rPr>
      <t xml:space="preserve">PART </t>
    </r>
    <r>
      <rPr>
        <sz val="10"/>
        <rFont val="Calibri"/>
        <family val="2"/>
        <charset val="238"/>
        <scheme val="minor"/>
      </rPr>
      <t>=</t>
    </r>
  </si>
  <si>
    <r>
      <t>R</t>
    </r>
    <r>
      <rPr>
        <sz val="10"/>
        <rFont val="Calibri"/>
        <family val="2"/>
        <charset val="238"/>
        <scheme val="minor"/>
      </rPr>
      <t xml:space="preserve"> * K</t>
    </r>
    <r>
      <rPr>
        <vertAlign val="subscript"/>
        <sz val="10"/>
        <rFont val="Calibri"/>
        <family val="2"/>
        <charset val="238"/>
        <scheme val="minor"/>
      </rPr>
      <t>1</t>
    </r>
  </si>
  <si>
    <r>
      <t xml:space="preserve">  [ ( </t>
    </r>
    <r>
      <rPr>
        <sz val="9"/>
        <rFont val="Calibri"/>
        <family val="2"/>
        <charset val="238"/>
        <scheme val="minor"/>
      </rPr>
      <t>X</t>
    </r>
    <r>
      <rPr>
        <vertAlign val="subscript"/>
        <sz val="10"/>
        <rFont val="Calibri"/>
        <family val="2"/>
        <charset val="238"/>
        <scheme val="minor"/>
      </rPr>
      <t>DIFF</t>
    </r>
    <r>
      <rPr>
        <sz val="10"/>
        <rFont val="Calibri"/>
        <family val="2"/>
        <charset val="238"/>
        <scheme val="minor"/>
      </rPr>
      <t xml:space="preserve"> * K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- (EV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/ nr)]</t>
    </r>
  </si>
  <si>
    <r>
      <t xml:space="preserve">   (EV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+ AV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</t>
    </r>
  </si>
  <si>
    <r>
      <t>R</t>
    </r>
    <r>
      <rPr>
        <vertAlign val="subscript"/>
        <sz val="10"/>
        <rFont val="Calibri"/>
        <family val="2"/>
        <charset val="238"/>
        <scheme val="minor"/>
      </rPr>
      <t>PART</t>
    </r>
    <r>
      <rPr>
        <sz val="10"/>
        <rFont val="Calibri"/>
        <family val="2"/>
        <charset val="238"/>
        <scheme val="minor"/>
      </rPr>
      <t xml:space="preserve"> * K</t>
    </r>
    <r>
      <rPr>
        <vertAlign val="subscript"/>
        <sz val="10"/>
        <rFont val="Calibri"/>
        <family val="2"/>
        <charset val="238"/>
        <scheme val="minor"/>
      </rPr>
      <t>3</t>
    </r>
  </si>
  <si>
    <r>
      <t xml:space="preserve">    (R&amp;R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+ PV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</t>
    </r>
  </si>
  <si>
    <r>
      <t xml:space="preserve">Proszę podać następujące parametry / </t>
    </r>
    <r>
      <rPr>
        <sz val="8"/>
        <color theme="3"/>
        <rFont val="Calibri"/>
        <family val="2"/>
        <charset val="238"/>
        <scheme val="minor"/>
      </rPr>
      <t>Please specify the following parameters</t>
    </r>
  </si>
  <si>
    <r>
      <t xml:space="preserve">Wartość 2 lub 3 / </t>
    </r>
    <r>
      <rPr>
        <sz val="8"/>
        <color theme="3"/>
        <rFont val="Calibri"/>
        <family val="2"/>
        <charset val="238"/>
        <scheme val="minor"/>
      </rPr>
      <t>Must be either 2 or 3</t>
    </r>
  </si>
  <si>
    <r>
      <t xml:space="preserve">Ilość prób / </t>
    </r>
    <r>
      <rPr>
        <sz val="8"/>
        <color theme="3"/>
        <rFont val="Calibri"/>
        <family val="2"/>
        <charset val="238"/>
        <scheme val="minor"/>
      </rPr>
      <t>Number of Trials</t>
    </r>
  </si>
  <si>
    <r>
      <t xml:space="preserve">Ilość operatorów / </t>
    </r>
    <r>
      <rPr>
        <sz val="8"/>
        <color theme="3"/>
        <rFont val="Calibri"/>
        <family val="2"/>
        <charset val="238"/>
        <scheme val="minor"/>
      </rPr>
      <t>Number of Oper.</t>
    </r>
  </si>
  <si>
    <r>
      <t xml:space="preserve">Ilość części / </t>
    </r>
    <r>
      <rPr>
        <sz val="8"/>
        <color theme="3"/>
        <rFont val="Calibri"/>
        <family val="2"/>
        <charset val="238"/>
        <scheme val="minor"/>
      </rPr>
      <t>Number of Parts</t>
    </r>
  </si>
  <si>
    <r>
      <t xml:space="preserve">Wartość od 2 do 10 / </t>
    </r>
    <r>
      <rPr>
        <sz val="8"/>
        <color theme="3"/>
        <rFont val="Calibri"/>
        <family val="2"/>
        <charset val="238"/>
        <scheme val="minor"/>
      </rPr>
      <t>Value from 2 to 10</t>
    </r>
  </si>
  <si>
    <t>Status :</t>
  </si>
  <si>
    <r>
      <t xml:space="preserve">Wartośc nominalna / 
</t>
    </r>
    <r>
      <rPr>
        <b/>
        <sz val="8"/>
        <color theme="4"/>
        <rFont val="Calibri"/>
        <family val="2"/>
        <charset val="238"/>
        <scheme val="minor"/>
      </rPr>
      <t>Nominal value</t>
    </r>
  </si>
  <si>
    <r>
      <t>Wprowadź dane tylko do komórek w kolorze żółtym. /</t>
    </r>
    <r>
      <rPr>
        <sz val="7"/>
        <color theme="4"/>
        <rFont val="Calibri"/>
        <family val="2"/>
        <charset val="238"/>
        <scheme val="minor"/>
      </rPr>
      <t xml:space="preserve"> Enter data ONLY yellow-shaded cells</t>
    </r>
  </si>
  <si>
    <r>
      <t xml:space="preserve">Jednoski / </t>
    </r>
    <r>
      <rPr>
        <b/>
        <sz val="10"/>
        <color theme="4"/>
        <rFont val="Calibri"/>
        <family val="2"/>
        <charset val="238"/>
        <scheme val="minor"/>
      </rPr>
      <t>Units</t>
    </r>
  </si>
  <si>
    <r>
      <t xml:space="preserve">Typ urzadzenia pom. / </t>
    </r>
    <r>
      <rPr>
        <b/>
        <sz val="8"/>
        <color theme="4"/>
        <rFont val="Calibri"/>
        <family val="2"/>
        <charset val="238"/>
        <scheme val="minor"/>
      </rPr>
      <t>Meas. device type</t>
    </r>
  </si>
  <si>
    <r>
      <t xml:space="preserve"> Nr urzadzenia pom. / </t>
    </r>
    <r>
      <rPr>
        <b/>
        <sz val="8"/>
        <color theme="4"/>
        <rFont val="Calibri"/>
        <family val="2"/>
        <charset val="238"/>
        <scheme val="minor"/>
      </rPr>
      <t>Meas. device number</t>
    </r>
  </si>
  <si>
    <r>
      <t xml:space="preserve">Tolerancji całkowita/ 
</t>
    </r>
    <r>
      <rPr>
        <b/>
        <sz val="10"/>
        <color theme="4"/>
        <rFont val="Calibri"/>
        <family val="2"/>
        <charset val="238"/>
        <scheme val="minor"/>
      </rPr>
      <t>T</t>
    </r>
    <r>
      <rPr>
        <b/>
        <sz val="8"/>
        <color theme="4"/>
        <rFont val="Calibri"/>
        <family val="2"/>
        <charset val="238"/>
        <scheme val="minor"/>
      </rPr>
      <t>olerance value</t>
    </r>
  </si>
  <si>
    <r>
      <t xml:space="preserve">Uwagi / </t>
    </r>
    <r>
      <rPr>
        <b/>
        <sz val="8"/>
        <color theme="4"/>
        <rFont val="Calibri"/>
        <family val="2"/>
        <charset val="238"/>
        <scheme val="minor"/>
      </rPr>
      <t>Remarks</t>
    </r>
  </si>
  <si>
    <r>
      <rPr>
        <b/>
        <sz val="10"/>
        <color theme="1"/>
        <rFont val="Calibri"/>
        <family val="2"/>
        <charset val="238"/>
        <scheme val="minor"/>
      </rPr>
      <t>Wynik analizy</t>
    </r>
    <r>
      <rPr>
        <b/>
        <sz val="8"/>
        <color theme="1"/>
        <rFont val="Calibri"/>
        <family val="2"/>
        <charset val="238"/>
        <scheme val="minor"/>
      </rPr>
      <t xml:space="preserve"> / </t>
    </r>
    <r>
      <rPr>
        <b/>
        <sz val="8"/>
        <color theme="4"/>
        <rFont val="Calibri"/>
        <family val="2"/>
        <charset val="238"/>
        <scheme val="minor"/>
      </rPr>
      <t>Analysis result</t>
    </r>
    <r>
      <rPr>
        <b/>
        <sz val="8"/>
        <color theme="1"/>
        <rFont val="Calibri"/>
        <family val="2"/>
        <charset val="238"/>
        <scheme val="minor"/>
      </rPr>
      <t xml:space="preserve"> </t>
    </r>
  </si>
  <si>
    <r>
      <t xml:space="preserve">Próba # / </t>
    </r>
    <r>
      <rPr>
        <sz val="8"/>
        <color theme="4"/>
        <rFont val="Calibri"/>
        <family val="2"/>
        <charset val="238"/>
        <scheme val="minor"/>
      </rPr>
      <t>Trial</t>
    </r>
  </si>
  <si>
    <r>
      <t xml:space="preserve">OPERATOR 1 - Imię / </t>
    </r>
    <r>
      <rPr>
        <b/>
        <sz val="8"/>
        <color theme="4"/>
        <rFont val="Calibri"/>
        <family val="2"/>
        <charset val="238"/>
        <scheme val="minor"/>
      </rPr>
      <t>Name</t>
    </r>
  </si>
  <si>
    <r>
      <t xml:space="preserve">OPERATOR 2 - Imię / </t>
    </r>
    <r>
      <rPr>
        <b/>
        <sz val="8"/>
        <color theme="4"/>
        <rFont val="Calibri"/>
        <family val="2"/>
        <charset val="238"/>
        <scheme val="minor"/>
      </rPr>
      <t>Name</t>
    </r>
  </si>
  <si>
    <r>
      <t xml:space="preserve">OPERATOR 3 - Imię / </t>
    </r>
    <r>
      <rPr>
        <b/>
        <sz val="8"/>
        <color theme="4"/>
        <rFont val="Calibri"/>
        <family val="2"/>
        <charset val="238"/>
        <scheme val="minor"/>
      </rPr>
      <t>Name</t>
    </r>
  </si>
  <si>
    <t>Range max.</t>
  </si>
  <si>
    <t>Range min.</t>
  </si>
  <si>
    <t>&gt; = 10</t>
  </si>
  <si>
    <t>&lt; 30</t>
  </si>
  <si>
    <t>&lt; 10</t>
  </si>
  <si>
    <t>&gt; = 30</t>
  </si>
  <si>
    <r>
      <t xml:space="preserve">System pomiarowe odpowiedni / </t>
    </r>
    <r>
      <rPr>
        <sz val="8"/>
        <color theme="4"/>
        <rFont val="Calibri"/>
        <family val="2"/>
        <charset val="238"/>
        <scheme val="minor"/>
      </rPr>
      <t>Gage system OK</t>
    </r>
  </si>
  <si>
    <r>
      <t xml:space="preserve">System pomiarowy wymaga poprawy. Zidentyfikowuj i usun problemy. / </t>
    </r>
    <r>
      <rPr>
        <sz val="8"/>
        <color theme="4"/>
        <rFont val="Calibri"/>
        <family val="2"/>
        <charset val="238"/>
        <scheme val="minor"/>
      </rPr>
      <t>Gage system needs improvement. Identify the problems and have them corrected</t>
    </r>
  </si>
  <si>
    <r>
      <rPr>
        <b/>
        <sz val="12"/>
        <rFont val="Calibri"/>
        <family val="2"/>
        <charset val="238"/>
        <scheme val="minor"/>
      </rPr>
      <t xml:space="preserve">PUNKT GRANICZNY / 
</t>
    </r>
    <r>
      <rPr>
        <b/>
        <sz val="10"/>
        <color theme="4"/>
        <rFont val="Calibri"/>
        <family val="2"/>
        <charset val="238"/>
        <scheme val="minor"/>
      </rPr>
      <t>BREAKPOINT</t>
    </r>
  </si>
  <si>
    <r>
      <t xml:space="preserve">Wytyczne dla akceptacji powtarzalności i odtwarzalności pomiaru analizowanym urządzeniem pomiarowym  (% R &amp; R) / </t>
    </r>
    <r>
      <rPr>
        <b/>
        <sz val="8"/>
        <color theme="4"/>
        <rFont val="Calibri"/>
        <family val="2"/>
        <charset val="238"/>
        <scheme val="minor"/>
      </rPr>
      <t>Guidelines for acceptance of gage repeatability and reproducibility (%R&amp;R)</t>
    </r>
  </si>
  <si>
    <r>
      <t xml:space="preserve">Uwagi / </t>
    </r>
    <r>
      <rPr>
        <sz val="8"/>
        <color theme="4"/>
        <rFont val="Calibri"/>
        <family val="2"/>
        <charset val="238"/>
        <scheme val="minor"/>
      </rPr>
      <t>Notes:</t>
    </r>
  </si>
  <si>
    <r>
      <t xml:space="preserve">CZĘŚĆ / </t>
    </r>
    <r>
      <rPr>
        <b/>
        <sz val="8"/>
        <color theme="4"/>
        <rFont val="Calibri"/>
        <family val="2"/>
        <charset val="238"/>
        <scheme val="minor"/>
      </rPr>
      <t>PART</t>
    </r>
  </si>
  <si>
    <r>
      <rPr>
        <b/>
        <sz val="10"/>
        <rFont val="Calibri"/>
        <family val="2"/>
        <charset val="238"/>
        <scheme val="minor"/>
      </rPr>
      <t xml:space="preserve">WYNIKI / </t>
    </r>
    <r>
      <rPr>
        <b/>
        <sz val="8"/>
        <color theme="4"/>
        <rFont val="Calibri"/>
        <family val="2"/>
        <charset val="238"/>
        <scheme val="minor"/>
      </rPr>
      <t>RESULTS</t>
    </r>
  </si>
  <si>
    <t>Określ liczbę RYZYKA (RPN) z FMEA związanego z mierzonym wymiarem. Wpisz liczbę RPN # w polę po prawej stronie i przestrzegaj zaleceń w wierszu poniżej:</t>
  </si>
  <si>
    <t>Determine the risk priority number (rpn) from the fmea associated with the dimension being gaged. Type the rpn # under the rpn # field  provided (right) and follow instruction of usage in next row:</t>
  </si>
  <si>
    <t>Gage R&amp;R - 
Repeatibility and reproducibility analysis report</t>
  </si>
  <si>
    <t>parts</t>
  </si>
  <si>
    <t>k3</t>
  </si>
  <si>
    <r>
      <t xml:space="preserve">Wynik może zostać zaakceptowany warunkowo w oparciu analizę zastosowania. Oblicz "punk graniczny" = RPN x (% Gage R &amp; R / 100) i sprawdzić, że jest mniejszy niż 37,8 i %  R&amp;R&lt;  30%.
</t>
    </r>
    <r>
      <rPr>
        <sz val="8"/>
        <color theme="4"/>
        <rFont val="Calibri"/>
        <family val="2"/>
        <charset val="238"/>
        <scheme val="minor"/>
      </rPr>
      <t>May be acceptable based upon importance of application. Calculate "breakpoint" = RPN x (% Gage R&amp;R/100) and check that is less than 37.8 and(%R&amp;R&lt; 30%.)</t>
    </r>
  </si>
  <si>
    <t>SMA Magnetics 
sp. z o.o.
ul. Komandosów 3/1
32-085 Modlniczka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</si>
</sst>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0.0000"/>
    <numFmt numFmtId="167" formatCode="0.000"/>
    <numFmt numFmtId="168" formatCode="0.00000"/>
    <numFmt numFmtId="169" formatCode="#,##0.0"/>
    <numFmt numFmtId="170" formatCode="###0.0####"/>
  </numFmts>
  <fonts count="5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3" tint="0.3999755851924192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indexed="2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2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6"/>
      <color indexed="2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bscript"/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indexed="2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theme="3"/>
      <name val="Calibri"/>
      <family val="2"/>
      <charset val="238"/>
      <scheme val="minor"/>
    </font>
    <font>
      <b/>
      <sz val="7"/>
      <color indexed="10"/>
      <name val="Calibri"/>
      <family val="2"/>
      <charset val="238"/>
      <scheme val="minor"/>
    </font>
    <font>
      <b/>
      <sz val="8"/>
      <color theme="4"/>
      <name val="Calibri"/>
      <family val="2"/>
      <charset val="238"/>
      <scheme val="minor"/>
    </font>
    <font>
      <sz val="7"/>
      <color theme="4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theme="4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color indexed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0"/>
      <name val="SMA Futura Glob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/>
    <xf numFmtId="0" fontId="2" fillId="0" borderId="0"/>
    <xf numFmtId="0" fontId="5" fillId="0" borderId="0"/>
  </cellStyleXfs>
  <cellXfs count="357">
    <xf numFmtId="0" fontId="0" fillId="0" borderId="0" xfId="0"/>
    <xf numFmtId="0" fontId="7" fillId="2" borderId="0" xfId="4" applyFont="1" applyFill="1" applyAlignment="1" applyProtection="1">
      <alignment wrapText="1"/>
      <protection hidden="1"/>
    </xf>
    <xf numFmtId="0" fontId="10" fillId="2" borderId="0" xfId="4" applyFont="1" applyFill="1" applyAlignment="1" applyProtection="1">
      <alignment vertical="center" wrapText="1"/>
      <protection hidden="1"/>
    </xf>
    <xf numFmtId="0" fontId="11" fillId="2" borderId="0" xfId="4" applyFont="1" applyFill="1" applyBorder="1" applyAlignment="1" applyProtection="1">
      <alignment vertical="center"/>
      <protection hidden="1"/>
    </xf>
    <xf numFmtId="0" fontId="16" fillId="2" borderId="0" xfId="1" applyFont="1" applyFill="1" applyProtection="1">
      <protection hidden="1"/>
    </xf>
    <xf numFmtId="0" fontId="7" fillId="2" borderId="0" xfId="1" applyFont="1" applyFill="1" applyProtection="1">
      <protection hidden="1"/>
    </xf>
    <xf numFmtId="0" fontId="7" fillId="2" borderId="0" xfId="1" applyFont="1" applyFill="1" applyAlignment="1" applyProtection="1">
      <alignment horizontal="center"/>
      <protection hidden="1"/>
    </xf>
    <xf numFmtId="0" fontId="17" fillId="2" borderId="0" xfId="1" applyFont="1" applyFill="1" applyAlignment="1" applyProtection="1">
      <alignment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0" fontId="14" fillId="2" borderId="0" xfId="1" applyFont="1" applyFill="1" applyProtection="1">
      <protection hidden="1"/>
    </xf>
    <xf numFmtId="0" fontId="14" fillId="2" borderId="0" xfId="1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8" fillId="2" borderId="0" xfId="1" applyFont="1" applyFill="1" applyAlignment="1" applyProtection="1">
      <alignment vertical="top"/>
      <protection hidden="1"/>
    </xf>
    <xf numFmtId="0" fontId="19" fillId="2" borderId="0" xfId="1" applyFont="1" applyFill="1" applyAlignment="1" applyProtection="1">
      <alignment vertical="top"/>
      <protection hidden="1"/>
    </xf>
    <xf numFmtId="0" fontId="20" fillId="2" borderId="0" xfId="1" applyFont="1" applyFill="1" applyAlignment="1" applyProtection="1">
      <protection hidden="1"/>
    </xf>
    <xf numFmtId="0" fontId="21" fillId="2" borderId="0" xfId="1" applyFont="1" applyFill="1" applyAlignment="1" applyProtection="1">
      <protection hidden="1"/>
    </xf>
    <xf numFmtId="0" fontId="22" fillId="2" borderId="0" xfId="1" applyFont="1" applyFill="1" applyAlignment="1" applyProtection="1">
      <protection hidden="1"/>
    </xf>
    <xf numFmtId="0" fontId="7" fillId="2" borderId="0" xfId="1" applyFont="1" applyFill="1" applyAlignment="1" applyProtection="1">
      <alignment vertical="center"/>
      <protection hidden="1"/>
    </xf>
    <xf numFmtId="0" fontId="16" fillId="2" borderId="0" xfId="1" applyFont="1" applyFill="1" applyAlignment="1" applyProtection="1">
      <alignment vertical="center"/>
      <protection hidden="1"/>
    </xf>
    <xf numFmtId="0" fontId="17" fillId="2" borderId="0" xfId="1" applyFont="1" applyFill="1" applyAlignment="1" applyProtection="1">
      <alignment vertical="top"/>
      <protection hidden="1"/>
    </xf>
    <xf numFmtId="0" fontId="19" fillId="2" borderId="0" xfId="1" applyFont="1" applyFill="1" applyAlignment="1" applyProtection="1">
      <alignment vertical="center"/>
      <protection hidden="1"/>
    </xf>
    <xf numFmtId="0" fontId="18" fillId="2" borderId="0" xfId="1" applyFont="1" applyFill="1" applyAlignment="1" applyProtection="1">
      <alignment vertical="center"/>
      <protection hidden="1"/>
    </xf>
    <xf numFmtId="0" fontId="20" fillId="2" borderId="0" xfId="1" applyFont="1" applyFill="1" applyProtection="1">
      <protection hidden="1"/>
    </xf>
    <xf numFmtId="0" fontId="21" fillId="2" borderId="0" xfId="1" applyFont="1" applyFill="1" applyProtection="1">
      <protection hidden="1"/>
    </xf>
    <xf numFmtId="0" fontId="22" fillId="2" borderId="0" xfId="1" applyFont="1" applyFill="1" applyProtection="1"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7" fillId="2" borderId="0" xfId="1" applyFont="1" applyFill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7" fillId="2" borderId="0" xfId="1" applyFont="1" applyFill="1" applyAlignment="1" applyProtection="1">
      <alignment horizontal="right" vertical="center"/>
      <protection hidden="1"/>
    </xf>
    <xf numFmtId="0" fontId="14" fillId="2" borderId="0" xfId="1" applyFont="1" applyFill="1" applyBorder="1" applyProtection="1">
      <protection hidden="1"/>
    </xf>
    <xf numFmtId="0" fontId="15" fillId="2" borderId="0" xfId="1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7" fillId="2" borderId="0" xfId="1" applyFont="1" applyFill="1" applyBorder="1" applyAlignment="1" applyProtection="1">
      <alignment vertical="center"/>
      <protection hidden="1"/>
    </xf>
    <xf numFmtId="0" fontId="17" fillId="2" borderId="0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Border="1" applyAlignment="1" applyProtection="1">
      <alignment vertical="center"/>
      <protection hidden="1"/>
    </xf>
    <xf numFmtId="0" fontId="7" fillId="2" borderId="0" xfId="1" applyFont="1" applyFill="1" applyBorder="1" applyAlignment="1" applyProtection="1">
      <protection hidden="1"/>
    </xf>
    <xf numFmtId="0" fontId="7" fillId="2" borderId="19" xfId="1" applyFont="1" applyFill="1" applyBorder="1" applyAlignment="1" applyProtection="1">
      <alignment horizontal="left"/>
      <protection hidden="1"/>
    </xf>
    <xf numFmtId="0" fontId="34" fillId="2" borderId="0" xfId="1" applyFont="1" applyFill="1" applyProtection="1">
      <protection hidden="1"/>
    </xf>
    <xf numFmtId="0" fontId="35" fillId="2" borderId="0" xfId="1" applyFont="1" applyFill="1" applyProtection="1">
      <protection hidden="1"/>
    </xf>
    <xf numFmtId="0" fontId="36" fillId="2" borderId="0" xfId="1" applyFont="1" applyFill="1" applyProtection="1">
      <protection hidden="1"/>
    </xf>
    <xf numFmtId="0" fontId="19" fillId="2" borderId="0" xfId="1" applyFont="1" applyFill="1" applyBorder="1" applyAlignment="1" applyProtection="1">
      <alignment horizontal="left" vertical="center"/>
      <protection hidden="1"/>
    </xf>
    <xf numFmtId="0" fontId="34" fillId="2" borderId="0" xfId="1" applyFont="1" applyFill="1" applyAlignment="1" applyProtection="1">
      <alignment vertical="center"/>
      <protection hidden="1"/>
    </xf>
    <xf numFmtId="0" fontId="7" fillId="2" borderId="0" xfId="1" applyFont="1" applyFill="1" applyAlignment="1" applyProtection="1">
      <alignment horizontal="left"/>
      <protection hidden="1"/>
    </xf>
    <xf numFmtId="0" fontId="12" fillId="2" borderId="0" xfId="5" applyFont="1" applyFill="1" applyBorder="1" applyAlignment="1" applyProtection="1">
      <alignment horizontal="center" vertical="top" wrapText="1"/>
      <protection hidden="1"/>
    </xf>
    <xf numFmtId="49" fontId="14" fillId="2" borderId="0" xfId="5" applyNumberFormat="1" applyFont="1" applyFill="1" applyBorder="1" applyAlignment="1" applyProtection="1">
      <alignment horizontal="center" vertical="top" wrapText="1"/>
      <protection hidden="1"/>
    </xf>
    <xf numFmtId="0" fontId="15" fillId="2" borderId="0" xfId="5" applyFont="1" applyFill="1" applyBorder="1" applyAlignment="1" applyProtection="1">
      <alignment horizontal="center" vertical="top" wrapText="1"/>
      <protection hidden="1"/>
    </xf>
    <xf numFmtId="14" fontId="14" fillId="2" borderId="0" xfId="5" applyNumberFormat="1" applyFont="1" applyFill="1" applyBorder="1" applyAlignment="1" applyProtection="1">
      <alignment horizontal="center" vertical="top" wrapText="1"/>
      <protection hidden="1"/>
    </xf>
    <xf numFmtId="0" fontId="12" fillId="2" borderId="0" xfId="5" applyFont="1" applyFill="1" applyBorder="1" applyAlignment="1" applyProtection="1">
      <alignment horizontal="left" vertical="top" wrapText="1"/>
      <protection hidden="1"/>
    </xf>
    <xf numFmtId="0" fontId="24" fillId="3" borderId="3" xfId="1" applyFont="1" applyFill="1" applyBorder="1" applyAlignment="1" applyProtection="1">
      <alignment horizontal="center" vertical="center"/>
      <protection hidden="1"/>
    </xf>
    <xf numFmtId="0" fontId="24" fillId="3" borderId="8" xfId="1" applyFont="1" applyFill="1" applyBorder="1" applyAlignment="1" applyProtection="1">
      <alignment horizontal="center" vertical="center"/>
      <protection hidden="1"/>
    </xf>
    <xf numFmtId="0" fontId="24" fillId="3" borderId="9" xfId="1" applyFont="1" applyFill="1" applyBorder="1" applyAlignment="1" applyProtection="1">
      <alignment horizontal="center" vertical="center"/>
      <protection hidden="1"/>
    </xf>
    <xf numFmtId="0" fontId="7" fillId="3" borderId="44" xfId="1" applyFont="1" applyFill="1" applyBorder="1" applyAlignment="1" applyProtection="1">
      <alignment vertical="center"/>
      <protection hidden="1"/>
    </xf>
    <xf numFmtId="0" fontId="7" fillId="3" borderId="44" xfId="1" applyFont="1" applyFill="1" applyBorder="1" applyAlignment="1" applyProtection="1">
      <alignment horizontal="center" vertical="center"/>
      <protection hidden="1"/>
    </xf>
    <xf numFmtId="0" fontId="40" fillId="2" borderId="6" xfId="1" applyFont="1" applyFill="1" applyBorder="1" applyAlignment="1" applyProtection="1">
      <alignment horizontal="left" vertical="center"/>
      <protection hidden="1"/>
    </xf>
    <xf numFmtId="0" fontId="40" fillId="2" borderId="31" xfId="1" applyFont="1" applyFill="1" applyBorder="1" applyAlignment="1" applyProtection="1">
      <alignment horizontal="left" vertical="center"/>
      <protection hidden="1"/>
    </xf>
    <xf numFmtId="0" fontId="7" fillId="3" borderId="29" xfId="1" applyFont="1" applyFill="1" applyBorder="1" applyAlignment="1" applyProtection="1">
      <alignment horizontal="left" vertical="center"/>
      <protection hidden="1"/>
    </xf>
    <xf numFmtId="0" fontId="7" fillId="3" borderId="44" xfId="1" applyFont="1" applyFill="1" applyBorder="1" applyAlignment="1" applyProtection="1">
      <alignment horizontal="left" vertical="center"/>
      <protection hidden="1"/>
    </xf>
    <xf numFmtId="0" fontId="7" fillId="2" borderId="0" xfId="1" applyFont="1" applyFill="1" applyBorder="1" applyAlignment="1" applyProtection="1">
      <alignment horizontal="center"/>
      <protection hidden="1"/>
    </xf>
    <xf numFmtId="0" fontId="7" fillId="3" borderId="15" xfId="1" applyFont="1" applyFill="1" applyBorder="1" applyAlignment="1" applyProtection="1">
      <alignment horizontal="left"/>
      <protection hidden="1"/>
    </xf>
    <xf numFmtId="0" fontId="24" fillId="3" borderId="15" xfId="1" applyFont="1" applyFill="1" applyBorder="1" applyAlignment="1" applyProtection="1">
      <alignment horizontal="center"/>
      <protection hidden="1"/>
    </xf>
    <xf numFmtId="0" fontId="7" fillId="3" borderId="18" xfId="1" applyFont="1" applyFill="1" applyBorder="1" applyAlignment="1" applyProtection="1">
      <alignment horizontal="center"/>
      <protection hidden="1"/>
    </xf>
    <xf numFmtId="0" fontId="7" fillId="3" borderId="19" xfId="1" applyFont="1" applyFill="1" applyBorder="1" applyAlignment="1" applyProtection="1">
      <alignment horizontal="center"/>
      <protection hidden="1"/>
    </xf>
    <xf numFmtId="0" fontId="7" fillId="3" borderId="18" xfId="1" applyFont="1" applyFill="1" applyBorder="1" applyAlignment="1" applyProtection="1">
      <alignment horizontal="left"/>
      <protection hidden="1"/>
    </xf>
    <xf numFmtId="0" fontId="7" fillId="3" borderId="20" xfId="1" applyFont="1" applyFill="1" applyBorder="1" applyAlignment="1" applyProtection="1">
      <alignment horizontal="left"/>
      <protection hidden="1"/>
    </xf>
    <xf numFmtId="0" fontId="7" fillId="3" borderId="22" xfId="1" applyFont="1" applyFill="1" applyBorder="1" applyAlignment="1" applyProtection="1">
      <alignment horizontal="center"/>
      <protection hidden="1"/>
    </xf>
    <xf numFmtId="0" fontId="7" fillId="3" borderId="28" xfId="1" applyFont="1" applyFill="1" applyBorder="1" applyAlignment="1" applyProtection="1">
      <protection hidden="1"/>
    </xf>
    <xf numFmtId="0" fontId="7" fillId="3" borderId="7" xfId="1" applyFont="1" applyFill="1" applyBorder="1" applyAlignment="1" applyProtection="1">
      <alignment horizontal="center"/>
      <protection hidden="1"/>
    </xf>
    <xf numFmtId="0" fontId="24" fillId="3" borderId="12" xfId="1" applyFont="1" applyFill="1" applyBorder="1" applyAlignment="1" applyProtection="1">
      <alignment horizontal="center"/>
      <protection hidden="1"/>
    </xf>
    <xf numFmtId="0" fontId="24" fillId="3" borderId="23" xfId="1" applyFont="1" applyFill="1" applyBorder="1" applyAlignment="1" applyProtection="1">
      <alignment horizontal="center"/>
      <protection hidden="1"/>
    </xf>
    <xf numFmtId="0" fontId="24" fillId="3" borderId="24" xfId="1" applyFont="1" applyFill="1" applyBorder="1" applyAlignment="1" applyProtection="1">
      <alignment horizontal="center"/>
      <protection hidden="1"/>
    </xf>
    <xf numFmtId="0" fontId="24" fillId="3" borderId="14" xfId="1" applyFont="1" applyFill="1" applyBorder="1" applyAlignment="1" applyProtection="1">
      <alignment horizontal="center"/>
      <protection hidden="1"/>
    </xf>
    <xf numFmtId="0" fontId="7" fillId="3" borderId="6" xfId="1" applyFont="1" applyFill="1" applyBorder="1" applyAlignment="1" applyProtection="1">
      <alignment horizontal="left" vertical="center"/>
      <protection hidden="1"/>
    </xf>
    <xf numFmtId="0" fontId="19" fillId="3" borderId="5" xfId="1" applyFont="1" applyFill="1" applyBorder="1" applyAlignment="1" applyProtection="1">
      <alignment horizontal="right" vertical="center"/>
      <protection hidden="1"/>
    </xf>
    <xf numFmtId="0" fontId="19" fillId="3" borderId="52" xfId="1" applyFont="1" applyFill="1" applyBorder="1" applyAlignment="1" applyProtection="1">
      <alignment horizontal="right" vertical="center"/>
      <protection hidden="1"/>
    </xf>
    <xf numFmtId="0" fontId="19" fillId="3" borderId="53" xfId="1" applyFont="1" applyFill="1" applyBorder="1" applyAlignment="1" applyProtection="1">
      <alignment horizontal="right" vertical="center"/>
      <protection hidden="1"/>
    </xf>
    <xf numFmtId="170" fontId="19" fillId="3" borderId="3" xfId="1" applyNumberFormat="1" applyFont="1" applyFill="1" applyBorder="1" applyAlignment="1" applyProtection="1">
      <alignment horizontal="center" vertical="center"/>
      <protection hidden="1"/>
    </xf>
    <xf numFmtId="170" fontId="19" fillId="3" borderId="29" xfId="1" applyNumberFormat="1" applyFont="1" applyFill="1" applyBorder="1" applyAlignment="1" applyProtection="1">
      <alignment horizontal="center" vertical="center"/>
      <protection hidden="1"/>
    </xf>
    <xf numFmtId="170" fontId="19" fillId="3" borderId="30" xfId="1" applyNumberFormat="1" applyFont="1" applyFill="1" applyBorder="1" applyAlignment="1" applyProtection="1">
      <alignment horizontal="center" vertical="center"/>
      <protection hidden="1"/>
    </xf>
    <xf numFmtId="166" fontId="7" fillId="3" borderId="28" xfId="1" applyNumberFormat="1" applyFont="1" applyFill="1" applyBorder="1" applyAlignment="1" applyProtection="1">
      <alignment horizontal="center"/>
      <protection hidden="1"/>
    </xf>
    <xf numFmtId="168" fontId="23" fillId="3" borderId="31" xfId="1" applyNumberFormat="1" applyFont="1" applyFill="1" applyBorder="1" applyAlignment="1" applyProtection="1">
      <alignment horizontal="center"/>
      <protection hidden="1"/>
    </xf>
    <xf numFmtId="0" fontId="7" fillId="3" borderId="21" xfId="1" applyFont="1" applyFill="1" applyBorder="1" applyAlignment="1" applyProtection="1">
      <alignment horizontal="center"/>
      <protection hidden="1"/>
    </xf>
    <xf numFmtId="170" fontId="19" fillId="3" borderId="21" xfId="1" applyNumberFormat="1" applyFont="1" applyFill="1" applyBorder="1" applyAlignment="1" applyProtection="1">
      <alignment horizontal="center" vertical="center"/>
      <protection hidden="1"/>
    </xf>
    <xf numFmtId="170" fontId="19" fillId="3" borderId="22" xfId="1" applyNumberFormat="1" applyFont="1" applyFill="1" applyBorder="1" applyAlignment="1" applyProtection="1">
      <alignment horizontal="center" vertical="center"/>
      <protection hidden="1"/>
    </xf>
    <xf numFmtId="166" fontId="7" fillId="3" borderId="20" xfId="1" applyNumberFormat="1" applyFont="1" applyFill="1" applyBorder="1" applyAlignment="1" applyProtection="1">
      <alignment horizontal="center"/>
      <protection hidden="1"/>
    </xf>
    <xf numFmtId="168" fontId="23" fillId="3" borderId="22" xfId="1" applyNumberFormat="1" applyFont="1" applyFill="1" applyBorder="1" applyAlignment="1" applyProtection="1">
      <alignment horizontal="center"/>
      <protection hidden="1"/>
    </xf>
    <xf numFmtId="0" fontId="30" fillId="3" borderId="1" xfId="1" applyFont="1" applyFill="1" applyBorder="1" applyAlignment="1" applyProtection="1">
      <alignment horizontal="center"/>
      <protection hidden="1"/>
    </xf>
    <xf numFmtId="166" fontId="7" fillId="3" borderId="1" xfId="1" applyNumberFormat="1" applyFont="1" applyFill="1" applyBorder="1" applyAlignment="1" applyProtection="1">
      <alignment horizontal="left"/>
      <protection hidden="1"/>
    </xf>
    <xf numFmtId="166" fontId="7" fillId="3" borderId="1" xfId="1" applyNumberFormat="1" applyFont="1" applyFill="1" applyBorder="1" applyAlignment="1" applyProtection="1">
      <alignment horizontal="center"/>
      <protection hidden="1"/>
    </xf>
    <xf numFmtId="168" fontId="23" fillId="3" borderId="1" xfId="1" applyNumberFormat="1" applyFont="1" applyFill="1" applyBorder="1" applyProtection="1">
      <protection hidden="1"/>
    </xf>
    <xf numFmtId="0" fontId="7" fillId="3" borderId="1" xfId="1" quotePrefix="1" applyFont="1" applyFill="1" applyBorder="1" applyAlignment="1" applyProtection="1">
      <alignment horizontal="center"/>
      <protection hidden="1"/>
    </xf>
    <xf numFmtId="168" fontId="23" fillId="3" borderId="1" xfId="1" applyNumberFormat="1" applyFont="1" applyFill="1" applyBorder="1" applyAlignment="1" applyProtection="1">
      <alignment horizontal="center"/>
      <protection hidden="1"/>
    </xf>
    <xf numFmtId="166" fontId="7" fillId="3" borderId="1" xfId="1" quotePrefix="1" applyNumberFormat="1" applyFont="1" applyFill="1" applyBorder="1" applyAlignment="1" applyProtection="1">
      <alignment horizontal="center"/>
      <protection hidden="1"/>
    </xf>
    <xf numFmtId="1" fontId="23" fillId="3" borderId="1" xfId="1" applyNumberFormat="1" applyFont="1" applyFill="1" applyBorder="1" applyAlignment="1" applyProtection="1">
      <alignment horizontal="center"/>
      <protection hidden="1"/>
    </xf>
    <xf numFmtId="0" fontId="30" fillId="3" borderId="32" xfId="1" applyFont="1" applyFill="1" applyBorder="1" applyAlignment="1" applyProtection="1">
      <alignment horizontal="center"/>
      <protection hidden="1"/>
    </xf>
    <xf numFmtId="168" fontId="23" fillId="3" borderId="33" xfId="1" applyNumberFormat="1" applyFont="1" applyFill="1" applyBorder="1" applyAlignment="1" applyProtection="1">
      <alignment horizontal="center"/>
      <protection hidden="1"/>
    </xf>
    <xf numFmtId="166" fontId="7" fillId="3" borderId="1" xfId="1" quotePrefix="1" applyNumberFormat="1" applyFont="1" applyFill="1" applyBorder="1" applyAlignment="1" applyProtection="1">
      <alignment horizontal="left"/>
      <protection hidden="1"/>
    </xf>
    <xf numFmtId="0" fontId="7" fillId="3" borderId="1" xfId="1" applyFont="1" applyFill="1" applyBorder="1" applyProtection="1">
      <protection hidden="1"/>
    </xf>
    <xf numFmtId="0" fontId="7" fillId="3" borderId="1" xfId="1" applyFont="1" applyFill="1" applyBorder="1" applyAlignment="1" applyProtection="1">
      <alignment horizontal="center"/>
      <protection hidden="1"/>
    </xf>
    <xf numFmtId="166" fontId="30" fillId="3" borderId="1" xfId="1" applyNumberFormat="1" applyFont="1" applyFill="1" applyBorder="1" applyAlignment="1" applyProtection="1">
      <alignment horizontal="center"/>
      <protection hidden="1"/>
    </xf>
    <xf numFmtId="167" fontId="23" fillId="3" borderId="1" xfId="1" applyNumberFormat="1" applyFont="1" applyFill="1" applyBorder="1" applyAlignment="1" applyProtection="1">
      <alignment horizontal="center"/>
      <protection hidden="1"/>
    </xf>
    <xf numFmtId="0" fontId="7" fillId="3" borderId="32" xfId="1" applyFont="1" applyFill="1" applyBorder="1" applyAlignment="1" applyProtection="1">
      <alignment horizontal="center"/>
      <protection hidden="1"/>
    </xf>
    <xf numFmtId="0" fontId="7" fillId="3" borderId="17" xfId="1" applyFont="1" applyFill="1" applyBorder="1" applyAlignment="1" applyProtection="1">
      <alignment horizontal="center"/>
      <protection hidden="1"/>
    </xf>
    <xf numFmtId="0" fontId="24" fillId="3" borderId="18" xfId="1" applyFont="1" applyFill="1" applyBorder="1" applyAlignment="1" applyProtection="1">
      <alignment horizontal="centerContinuous"/>
      <protection hidden="1"/>
    </xf>
    <xf numFmtId="0" fontId="24" fillId="3" borderId="19" xfId="1" applyFont="1" applyFill="1" applyBorder="1" applyAlignment="1" applyProtection="1">
      <alignment horizontal="center"/>
      <protection hidden="1"/>
    </xf>
    <xf numFmtId="166" fontId="7" fillId="3" borderId="15" xfId="1" applyNumberFormat="1" applyFont="1" applyFill="1" applyBorder="1" applyAlignment="1" applyProtection="1">
      <alignment horizontal="center"/>
      <protection hidden="1"/>
    </xf>
    <xf numFmtId="168" fontId="23" fillId="3" borderId="17" xfId="1" applyNumberFormat="1" applyFont="1" applyFill="1" applyBorder="1" applyAlignment="1" applyProtection="1">
      <alignment horizontal="center"/>
      <protection hidden="1"/>
    </xf>
    <xf numFmtId="166" fontId="7" fillId="3" borderId="18" xfId="1" applyNumberFormat="1" applyFont="1" applyFill="1" applyBorder="1" applyAlignment="1" applyProtection="1">
      <alignment horizontal="center"/>
      <protection hidden="1"/>
    </xf>
    <xf numFmtId="168" fontId="23" fillId="3" borderId="19" xfId="1" applyNumberFormat="1" applyFont="1" applyFill="1" applyBorder="1" applyAlignment="1" applyProtection="1">
      <alignment horizontal="center"/>
      <protection hidden="1"/>
    </xf>
    <xf numFmtId="166" fontId="30" fillId="3" borderId="18" xfId="1" applyNumberFormat="1" applyFont="1" applyFill="1" applyBorder="1" applyAlignment="1" applyProtection="1">
      <alignment horizontal="center"/>
      <protection hidden="1"/>
    </xf>
    <xf numFmtId="168" fontId="26" fillId="3" borderId="19" xfId="1" applyNumberFormat="1" applyFont="1" applyFill="1" applyBorder="1" applyAlignment="1" applyProtection="1">
      <alignment horizontal="center"/>
      <protection hidden="1"/>
    </xf>
    <xf numFmtId="166" fontId="30" fillId="3" borderId="20" xfId="1" applyNumberFormat="1" applyFont="1" applyFill="1" applyBorder="1" applyAlignment="1" applyProtection="1">
      <alignment horizontal="center"/>
      <protection hidden="1"/>
    </xf>
    <xf numFmtId="168" fontId="26" fillId="3" borderId="22" xfId="1" applyNumberFormat="1" applyFont="1" applyFill="1" applyBorder="1" applyAlignment="1" applyProtection="1">
      <alignment horizontal="center"/>
      <protection hidden="1"/>
    </xf>
    <xf numFmtId="0" fontId="7" fillId="3" borderId="20" xfId="1" applyFont="1" applyFill="1" applyBorder="1" applyAlignment="1" applyProtection="1">
      <protection hidden="1"/>
    </xf>
    <xf numFmtId="170" fontId="46" fillId="3" borderId="26" xfId="1" applyNumberFormat="1" applyFont="1" applyFill="1" applyBorder="1" applyAlignment="1" applyProtection="1">
      <alignment horizontal="center" vertical="center"/>
      <protection hidden="1"/>
    </xf>
    <xf numFmtId="170" fontId="46" fillId="3" borderId="21" xfId="1" applyNumberFormat="1" applyFont="1" applyFill="1" applyBorder="1" applyAlignment="1" applyProtection="1">
      <alignment horizontal="center" vertical="center"/>
      <protection hidden="1"/>
    </xf>
    <xf numFmtId="170" fontId="46" fillId="3" borderId="27" xfId="1" applyNumberFormat="1" applyFont="1" applyFill="1" applyBorder="1" applyAlignment="1" applyProtection="1">
      <alignment horizontal="center" vertical="center"/>
      <protection hidden="1"/>
    </xf>
    <xf numFmtId="170" fontId="46" fillId="3" borderId="0" xfId="1" applyNumberFormat="1" applyFont="1" applyFill="1" applyBorder="1" applyAlignment="1" applyProtection="1">
      <alignment horizontal="center" vertical="center"/>
      <protection hidden="1"/>
    </xf>
    <xf numFmtId="0" fontId="7" fillId="3" borderId="0" xfId="1" applyFont="1" applyFill="1" applyBorder="1" applyAlignment="1" applyProtection="1">
      <alignment horizontal="left"/>
      <protection hidden="1"/>
    </xf>
    <xf numFmtId="0" fontId="7" fillId="3" borderId="0" xfId="1" applyFont="1" applyFill="1" applyBorder="1" applyAlignment="1" applyProtection="1">
      <alignment horizontal="center"/>
      <protection hidden="1"/>
    </xf>
    <xf numFmtId="166" fontId="30" fillId="3" borderId="0" xfId="1" applyNumberFormat="1" applyFont="1" applyFill="1" applyBorder="1" applyAlignment="1" applyProtection="1">
      <alignment horizontal="center"/>
      <protection hidden="1"/>
    </xf>
    <xf numFmtId="0" fontId="7" fillId="3" borderId="0" xfId="1" applyFont="1" applyFill="1" applyBorder="1" applyProtection="1">
      <protection hidden="1"/>
    </xf>
    <xf numFmtId="168" fontId="23" fillId="3" borderId="0" xfId="1" applyNumberFormat="1" applyFont="1" applyFill="1" applyBorder="1" applyAlignment="1" applyProtection="1">
      <alignment horizontal="center"/>
      <protection hidden="1"/>
    </xf>
    <xf numFmtId="166" fontId="7" fillId="3" borderId="0" xfId="1" applyNumberFormat="1" applyFont="1" applyFill="1" applyBorder="1" applyAlignment="1" applyProtection="1">
      <alignment horizontal="center"/>
      <protection hidden="1"/>
    </xf>
    <xf numFmtId="167" fontId="7" fillId="3" borderId="0" xfId="1" applyNumberFormat="1" applyFont="1" applyFill="1" applyBorder="1" applyAlignment="1" applyProtection="1">
      <alignment horizontal="center"/>
      <protection hidden="1"/>
    </xf>
    <xf numFmtId="0" fontId="7" fillId="3" borderId="21" xfId="1" applyFont="1" applyFill="1" applyBorder="1" applyAlignment="1" applyProtection="1">
      <alignment horizontal="left"/>
      <protection hidden="1"/>
    </xf>
    <xf numFmtId="166" fontId="7" fillId="3" borderId="21" xfId="1" applyNumberFormat="1" applyFont="1" applyFill="1" applyBorder="1" applyAlignment="1" applyProtection="1">
      <alignment horizontal="left"/>
      <protection hidden="1"/>
    </xf>
    <xf numFmtId="166" fontId="30" fillId="3" borderId="21" xfId="1" applyNumberFormat="1" applyFont="1" applyFill="1" applyBorder="1" applyAlignment="1" applyProtection="1">
      <alignment horizontal="right"/>
      <protection hidden="1"/>
    </xf>
    <xf numFmtId="168" fontId="23" fillId="3" borderId="21" xfId="1" applyNumberFormat="1" applyFont="1" applyFill="1" applyBorder="1" applyAlignment="1" applyProtection="1">
      <alignment horizontal="center"/>
      <protection hidden="1"/>
    </xf>
    <xf numFmtId="0" fontId="30" fillId="3" borderId="21" xfId="1" applyFont="1" applyFill="1" applyBorder="1" applyAlignment="1" applyProtection="1">
      <alignment horizontal="right"/>
      <protection hidden="1"/>
    </xf>
    <xf numFmtId="168" fontId="23" fillId="3" borderId="21" xfId="1" applyNumberFormat="1" applyFont="1" applyFill="1" applyBorder="1" applyAlignment="1" applyProtection="1">
      <alignment horizontal="centerContinuous"/>
      <protection hidden="1"/>
    </xf>
    <xf numFmtId="166" fontId="7" fillId="3" borderId="21" xfId="1" applyNumberFormat="1" applyFont="1" applyFill="1" applyBorder="1" applyAlignment="1" applyProtection="1">
      <alignment horizontal="centerContinuous"/>
      <protection hidden="1"/>
    </xf>
    <xf numFmtId="166" fontId="7" fillId="3" borderId="21" xfId="1" applyNumberFormat="1" applyFont="1" applyFill="1" applyBorder="1" applyAlignment="1" applyProtection="1">
      <alignment horizontal="center"/>
      <protection hidden="1"/>
    </xf>
    <xf numFmtId="0" fontId="7" fillId="3" borderId="21" xfId="1" applyFont="1" applyFill="1" applyBorder="1" applyAlignment="1" applyProtection="1">
      <alignment horizontal="centerContinuous"/>
      <protection hidden="1"/>
    </xf>
    <xf numFmtId="166" fontId="7" fillId="3" borderId="22" xfId="1" applyNumberFormat="1" applyFont="1" applyFill="1" applyBorder="1" applyAlignment="1" applyProtection="1">
      <alignment horizontal="center"/>
      <protection hidden="1"/>
    </xf>
    <xf numFmtId="0" fontId="7" fillId="3" borderId="13" xfId="1" applyFont="1" applyFill="1" applyBorder="1" applyProtection="1">
      <protection hidden="1"/>
    </xf>
    <xf numFmtId="166" fontId="7" fillId="3" borderId="13" xfId="1" applyNumberFormat="1" applyFont="1" applyFill="1" applyBorder="1" applyAlignment="1" applyProtection="1">
      <alignment horizontal="left"/>
      <protection hidden="1"/>
    </xf>
    <xf numFmtId="0" fontId="7" fillId="3" borderId="14" xfId="1" applyFont="1" applyFill="1" applyBorder="1" applyProtection="1">
      <protection hidden="1"/>
    </xf>
    <xf numFmtId="166" fontId="24" fillId="3" borderId="13" xfId="1" applyNumberFormat="1" applyFont="1" applyFill="1" applyBorder="1" applyAlignment="1" applyProtection="1">
      <alignment horizontal="centerContinuous"/>
      <protection hidden="1"/>
    </xf>
    <xf numFmtId="166" fontId="7" fillId="3" borderId="16" xfId="1" applyNumberFormat="1" applyFont="1" applyFill="1" applyBorder="1" applyAlignment="1" applyProtection="1">
      <alignment horizontal="centerContinuous"/>
      <protection hidden="1"/>
    </xf>
    <xf numFmtId="0" fontId="7" fillId="3" borderId="0" xfId="0" applyFont="1" applyFill="1" applyAlignment="1" applyProtection="1">
      <alignment horizontal="centerContinuous"/>
      <protection hidden="1"/>
    </xf>
    <xf numFmtId="0" fontId="7" fillId="3" borderId="13" xfId="1" applyFont="1" applyFill="1" applyBorder="1" applyAlignment="1" applyProtection="1">
      <alignment horizontal="centerContinuous"/>
      <protection hidden="1"/>
    </xf>
    <xf numFmtId="166" fontId="7" fillId="3" borderId="14" xfId="1" applyNumberFormat="1" applyFont="1" applyFill="1" applyBorder="1" applyAlignment="1" applyProtection="1">
      <alignment horizontal="centerContinuous"/>
      <protection hidden="1"/>
    </xf>
    <xf numFmtId="0" fontId="24" fillId="3" borderId="20" xfId="1" applyFont="1" applyFill="1" applyBorder="1" applyAlignment="1" applyProtection="1">
      <alignment horizontal="left"/>
      <protection hidden="1"/>
    </xf>
    <xf numFmtId="0" fontId="7" fillId="3" borderId="21" xfId="1" applyFont="1" applyFill="1" applyBorder="1" applyProtection="1">
      <protection hidden="1"/>
    </xf>
    <xf numFmtId="166" fontId="7" fillId="3" borderId="12" xfId="1" applyNumberFormat="1" applyFont="1" applyFill="1" applyBorder="1" applyAlignment="1" applyProtection="1">
      <alignment horizontal="left"/>
      <protection hidden="1"/>
    </xf>
    <xf numFmtId="0" fontId="24" fillId="3" borderId="15" xfId="1" applyFont="1" applyFill="1" applyBorder="1" applyAlignment="1" applyProtection="1">
      <alignment horizontal="left"/>
      <protection hidden="1"/>
    </xf>
    <xf numFmtId="0" fontId="7" fillId="3" borderId="16" xfId="1" applyFont="1" applyFill="1" applyBorder="1" applyProtection="1">
      <protection hidden="1"/>
    </xf>
    <xf numFmtId="0" fontId="7" fillId="3" borderId="16" xfId="1" applyFont="1" applyFill="1" applyBorder="1" applyAlignment="1" applyProtection="1">
      <alignment horizontal="left"/>
      <protection hidden="1"/>
    </xf>
    <xf numFmtId="0" fontId="7" fillId="3" borderId="17" xfId="1" applyFont="1" applyFill="1" applyBorder="1" applyAlignment="1" applyProtection="1">
      <alignment horizontal="left"/>
      <protection hidden="1"/>
    </xf>
    <xf numFmtId="0" fontId="7" fillId="3" borderId="0" xfId="0" applyFont="1" applyFill="1" applyProtection="1">
      <protection hidden="1"/>
    </xf>
    <xf numFmtId="166" fontId="7" fillId="3" borderId="17" xfId="1" applyNumberFormat="1" applyFont="1" applyFill="1" applyBorder="1" applyAlignment="1" applyProtection="1">
      <alignment horizontal="left"/>
      <protection hidden="1"/>
    </xf>
    <xf numFmtId="0" fontId="7" fillId="3" borderId="0" xfId="1" applyFont="1" applyFill="1" applyBorder="1" applyAlignment="1" applyProtection="1">
      <alignment horizontal="right"/>
      <protection hidden="1"/>
    </xf>
    <xf numFmtId="0" fontId="7" fillId="3" borderId="19" xfId="1" applyFont="1" applyFill="1" applyBorder="1" applyProtection="1">
      <protection hidden="1"/>
    </xf>
    <xf numFmtId="0" fontId="7" fillId="3" borderId="18" xfId="1" applyFont="1" applyFill="1" applyBorder="1" applyAlignment="1" applyProtection="1">
      <alignment horizontal="right"/>
      <protection hidden="1"/>
    </xf>
    <xf numFmtId="0" fontId="7" fillId="3" borderId="0" xfId="1" applyFont="1" applyFill="1" applyBorder="1" applyAlignment="1" applyProtection="1">
      <protection hidden="1"/>
    </xf>
    <xf numFmtId="166" fontId="7" fillId="3" borderId="19" xfId="1" applyNumberFormat="1" applyFont="1" applyFill="1" applyBorder="1" applyAlignment="1" applyProtection="1">
      <alignment horizontal="left"/>
      <protection hidden="1"/>
    </xf>
    <xf numFmtId="0" fontId="24" fillId="3" borderId="0" xfId="1" applyFont="1" applyFill="1" applyBorder="1" applyAlignment="1" applyProtection="1">
      <alignment horizontal="right"/>
      <protection hidden="1"/>
    </xf>
    <xf numFmtId="168" fontId="27" fillId="3" borderId="0" xfId="1" applyNumberFormat="1" applyFont="1" applyFill="1" applyBorder="1" applyAlignment="1" applyProtection="1">
      <alignment horizontal="center"/>
      <protection hidden="1"/>
    </xf>
    <xf numFmtId="0" fontId="24" fillId="3" borderId="37" xfId="1" applyFont="1" applyFill="1" applyBorder="1" applyAlignment="1" applyProtection="1">
      <alignment horizontal="center"/>
      <protection hidden="1"/>
    </xf>
    <xf numFmtId="0" fontId="24" fillId="3" borderId="38" xfId="1" applyFont="1" applyFill="1" applyBorder="1" applyAlignment="1" applyProtection="1">
      <alignment horizontal="center"/>
      <protection hidden="1"/>
    </xf>
    <xf numFmtId="2" fontId="23" fillId="3" borderId="0" xfId="1" applyNumberFormat="1" applyFont="1" applyFill="1" applyBorder="1" applyProtection="1">
      <protection hidden="1"/>
    </xf>
    <xf numFmtId="0" fontId="7" fillId="3" borderId="19" xfId="1" applyFont="1" applyFill="1" applyBorder="1" applyAlignment="1" applyProtection="1">
      <alignment horizontal="left"/>
      <protection hidden="1"/>
    </xf>
    <xf numFmtId="0" fontId="7" fillId="3" borderId="32" xfId="1" applyFont="1" applyFill="1" applyBorder="1" applyAlignment="1" applyProtection="1">
      <alignment horizontal="left"/>
      <protection hidden="1"/>
    </xf>
    <xf numFmtId="0" fontId="7" fillId="3" borderId="1" xfId="1" applyFont="1" applyFill="1" applyBorder="1" applyAlignment="1" applyProtection="1">
      <alignment horizontal="right"/>
      <protection hidden="1"/>
    </xf>
    <xf numFmtId="0" fontId="7" fillId="3" borderId="1" xfId="1" applyFont="1" applyFill="1" applyBorder="1" applyAlignment="1" applyProtection="1">
      <alignment horizontal="left"/>
      <protection hidden="1"/>
    </xf>
    <xf numFmtId="0" fontId="23" fillId="3" borderId="37" xfId="1" applyFont="1" applyFill="1" applyBorder="1" applyAlignment="1" applyProtection="1">
      <alignment horizontal="center"/>
      <protection hidden="1"/>
    </xf>
    <xf numFmtId="0" fontId="23" fillId="3" borderId="38" xfId="1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Protection="1">
      <protection hidden="1"/>
    </xf>
    <xf numFmtId="0" fontId="7" fillId="3" borderId="33" xfId="1" applyFont="1" applyFill="1" applyBorder="1" applyAlignment="1" applyProtection="1">
      <alignment horizontal="left"/>
      <protection hidden="1"/>
    </xf>
    <xf numFmtId="0" fontId="24" fillId="3" borderId="18" xfId="1" applyFont="1" applyFill="1" applyBorder="1" applyAlignment="1" applyProtection="1">
      <alignment horizontal="left"/>
      <protection hidden="1"/>
    </xf>
    <xf numFmtId="168" fontId="27" fillId="3" borderId="0" xfId="1" applyNumberFormat="1" applyFont="1" applyFill="1" applyBorder="1" applyAlignment="1" applyProtection="1">
      <alignment horizontal="centerContinuous"/>
      <protection hidden="1"/>
    </xf>
    <xf numFmtId="0" fontId="24" fillId="3" borderId="1" xfId="1" applyFont="1" applyFill="1" applyBorder="1" applyAlignment="1" applyProtection="1">
      <alignment horizontal="right"/>
      <protection hidden="1"/>
    </xf>
    <xf numFmtId="168" fontId="27" fillId="3" borderId="1" xfId="1" applyNumberFormat="1" applyFont="1" applyFill="1" applyBorder="1" applyAlignment="1" applyProtection="1">
      <alignment horizontal="center"/>
      <protection hidden="1"/>
    </xf>
    <xf numFmtId="0" fontId="7" fillId="3" borderId="20" xfId="1" applyFont="1" applyFill="1" applyBorder="1" applyAlignment="1" applyProtection="1">
      <alignment horizontal="right"/>
      <protection hidden="1"/>
    </xf>
    <xf numFmtId="0" fontId="24" fillId="3" borderId="21" xfId="1" applyFont="1" applyFill="1" applyBorder="1" applyAlignment="1" applyProtection="1">
      <alignment horizontal="right"/>
      <protection hidden="1"/>
    </xf>
    <xf numFmtId="0" fontId="7" fillId="3" borderId="22" xfId="1" applyFont="1" applyFill="1" applyBorder="1" applyAlignment="1" applyProtection="1">
      <alignment horizontal="left"/>
      <protection hidden="1"/>
    </xf>
    <xf numFmtId="0" fontId="33" fillId="3" borderId="19" xfId="1" applyFont="1" applyFill="1" applyBorder="1" applyAlignment="1" applyProtection="1">
      <alignment horizontal="right"/>
      <protection hidden="1"/>
    </xf>
    <xf numFmtId="0" fontId="7" fillId="3" borderId="18" xfId="1" applyFont="1" applyFill="1" applyBorder="1" applyProtection="1">
      <protection hidden="1"/>
    </xf>
    <xf numFmtId="0" fontId="7" fillId="3" borderId="0" xfId="1" applyFont="1" applyFill="1" applyBorder="1" applyAlignment="1" applyProtection="1">
      <alignment horizontal="centerContinuous"/>
      <protection hidden="1"/>
    </xf>
    <xf numFmtId="0" fontId="7" fillId="3" borderId="20" xfId="1" applyFont="1" applyFill="1" applyBorder="1" applyProtection="1">
      <protection hidden="1"/>
    </xf>
    <xf numFmtId="168" fontId="27" fillId="3" borderId="21" xfId="1" applyNumberFormat="1" applyFont="1" applyFill="1" applyBorder="1" applyAlignment="1" applyProtection="1">
      <alignment horizontal="center"/>
      <protection hidden="1"/>
    </xf>
    <xf numFmtId="0" fontId="7" fillId="2" borderId="37" xfId="1" applyFont="1" applyFill="1" applyBorder="1" applyAlignment="1" applyProtection="1">
      <alignment horizontal="center" vertical="center"/>
      <protection hidden="1"/>
    </xf>
    <xf numFmtId="0" fontId="7" fillId="2" borderId="44" xfId="1" applyFont="1" applyFill="1" applyBorder="1" applyAlignment="1" applyProtection="1">
      <alignment horizontal="center" vertical="center"/>
      <protection hidden="1"/>
    </xf>
    <xf numFmtId="0" fontId="38" fillId="3" borderId="0" xfId="1" quotePrefix="1" applyFont="1" applyFill="1" applyBorder="1" applyAlignment="1" applyProtection="1">
      <alignment horizontal="center" vertical="center"/>
      <protection hidden="1"/>
    </xf>
    <xf numFmtId="0" fontId="38" fillId="3" borderId="0" xfId="1" applyFont="1" applyFill="1" applyBorder="1" applyAlignment="1" applyProtection="1">
      <alignment horizontal="center" vertical="center"/>
      <protection hidden="1"/>
    </xf>
    <xf numFmtId="168" fontId="23" fillId="3" borderId="19" xfId="1" applyNumberFormat="1" applyFont="1" applyFill="1" applyBorder="1" applyAlignment="1" applyProtection="1">
      <alignment horizontal="center" vertical="center"/>
      <protection hidden="1"/>
    </xf>
    <xf numFmtId="0" fontId="38" fillId="3" borderId="0" xfId="1" applyFont="1" applyFill="1" applyBorder="1" applyAlignment="1" applyProtection="1">
      <alignment horizontal="left" vertical="center"/>
      <protection hidden="1"/>
    </xf>
    <xf numFmtId="0" fontId="38" fillId="3" borderId="19" xfId="1" applyFont="1" applyFill="1" applyBorder="1" applyAlignment="1" applyProtection="1">
      <alignment horizontal="left" vertical="center"/>
      <protection hidden="1"/>
    </xf>
    <xf numFmtId="1" fontId="14" fillId="4" borderId="29" xfId="5" applyNumberFormat="1" applyFont="1" applyFill="1" applyBorder="1" applyAlignment="1" applyProtection="1">
      <alignment vertical="top"/>
      <protection locked="0" hidden="1"/>
    </xf>
    <xf numFmtId="1" fontId="14" fillId="4" borderId="37" xfId="5" applyNumberFormat="1" applyFont="1" applyFill="1" applyBorder="1" applyAlignment="1" applyProtection="1">
      <alignment vertical="top"/>
      <protection locked="0" hidden="1"/>
    </xf>
    <xf numFmtId="1" fontId="14" fillId="4" borderId="44" xfId="5" applyNumberFormat="1" applyFont="1" applyFill="1" applyBorder="1" applyAlignment="1" applyProtection="1">
      <alignment vertical="top"/>
      <protection locked="0" hidden="1"/>
    </xf>
    <xf numFmtId="2" fontId="19" fillId="4" borderId="16" xfId="1" applyNumberFormat="1" applyFont="1" applyFill="1" applyBorder="1" applyAlignment="1" applyProtection="1">
      <alignment horizontal="center" vertical="center"/>
      <protection locked="0" hidden="1"/>
    </xf>
    <xf numFmtId="2" fontId="19" fillId="4" borderId="25" xfId="1" applyNumberFormat="1" applyFont="1" applyFill="1" applyBorder="1" applyAlignment="1" applyProtection="1">
      <alignment horizontal="center" vertical="center"/>
      <protection locked="0" hidden="1"/>
    </xf>
    <xf numFmtId="2" fontId="19" fillId="4" borderId="0" xfId="1" applyNumberFormat="1" applyFont="1" applyFill="1" applyBorder="1" applyAlignment="1" applyProtection="1">
      <alignment horizontal="center" vertical="center"/>
      <protection locked="0" hidden="1"/>
    </xf>
    <xf numFmtId="2" fontId="19" fillId="4" borderId="26" xfId="1" applyNumberFormat="1" applyFont="1" applyFill="1" applyBorder="1" applyAlignment="1" applyProtection="1">
      <alignment horizontal="center" vertical="center"/>
      <protection locked="0" hidden="1"/>
    </xf>
    <xf numFmtId="169" fontId="28" fillId="4" borderId="54" xfId="1" applyNumberFormat="1" applyFont="1" applyFill="1" applyBorder="1" applyAlignment="1" applyProtection="1">
      <alignment horizontal="center" vertical="center"/>
      <protection locked="0" hidden="1"/>
    </xf>
    <xf numFmtId="0" fontId="17" fillId="2" borderId="0" xfId="1" applyFont="1" applyFill="1" applyAlignment="1" applyProtection="1">
      <alignment horizontal="center" vertical="center"/>
      <protection locked="0" hidden="1"/>
    </xf>
    <xf numFmtId="0" fontId="49" fillId="2" borderId="0" xfId="1" applyFont="1" applyFill="1" applyAlignment="1" applyProtection="1">
      <alignment horizontal="left"/>
      <protection hidden="1"/>
    </xf>
    <xf numFmtId="168" fontId="49" fillId="2" borderId="0" xfId="1" applyNumberFormat="1" applyFont="1" applyFill="1" applyAlignment="1" applyProtection="1">
      <alignment horizontal="left"/>
      <protection hidden="1"/>
    </xf>
    <xf numFmtId="0" fontId="50" fillId="2" borderId="0" xfId="1" applyFont="1" applyFill="1" applyAlignment="1" applyProtection="1">
      <alignment vertical="center"/>
      <protection hidden="1"/>
    </xf>
    <xf numFmtId="0" fontId="50" fillId="2" borderId="0" xfId="1" applyFont="1" applyFill="1" applyAlignment="1" applyProtection="1">
      <alignment horizontal="center" vertical="center"/>
      <protection hidden="1"/>
    </xf>
    <xf numFmtId="0" fontId="49" fillId="2" borderId="0" xfId="1" applyFont="1" applyFill="1" applyProtection="1">
      <protection hidden="1"/>
    </xf>
    <xf numFmtId="0" fontId="49" fillId="2" borderId="0" xfId="1" applyFont="1" applyFill="1" applyAlignment="1" applyProtection="1">
      <alignment vertical="center"/>
      <protection hidden="1"/>
    </xf>
    <xf numFmtId="166" fontId="23" fillId="3" borderId="38" xfId="1" applyNumberFormat="1" applyFont="1" applyFill="1" applyBorder="1" applyAlignment="1" applyProtection="1">
      <alignment horizontal="center"/>
      <protection hidden="1"/>
    </xf>
    <xf numFmtId="0" fontId="14" fillId="2" borderId="0" xfId="1" applyFont="1" applyFill="1" applyAlignment="1" applyProtection="1">
      <alignment horizontal="right" vertical="center"/>
      <protection hidden="1"/>
    </xf>
    <xf numFmtId="0" fontId="17" fillId="2" borderId="0" xfId="1" applyFont="1" applyFill="1" applyAlignment="1" applyProtection="1">
      <protection hidden="1"/>
    </xf>
    <xf numFmtId="0" fontId="24" fillId="3" borderId="12" xfId="1" applyFont="1" applyFill="1" applyBorder="1" applyAlignment="1" applyProtection="1">
      <alignment horizontal="center"/>
      <protection hidden="1"/>
    </xf>
    <xf numFmtId="0" fontId="24" fillId="3" borderId="13" xfId="1" applyFont="1" applyFill="1" applyBorder="1" applyAlignment="1" applyProtection="1">
      <alignment horizontal="center"/>
      <protection hidden="1"/>
    </xf>
    <xf numFmtId="0" fontId="24" fillId="3" borderId="14" xfId="1" applyFont="1" applyFill="1" applyBorder="1" applyAlignment="1" applyProtection="1">
      <alignment horizontal="center"/>
      <protection hidden="1"/>
    </xf>
    <xf numFmtId="0" fontId="24" fillId="3" borderId="15" xfId="1" applyFont="1" applyFill="1" applyBorder="1" applyAlignment="1" applyProtection="1">
      <alignment horizontal="center"/>
      <protection hidden="1"/>
    </xf>
    <xf numFmtId="0" fontId="7" fillId="3" borderId="17" xfId="1" applyFont="1" applyFill="1" applyBorder="1" applyAlignment="1" applyProtection="1">
      <alignment horizontal="center"/>
      <protection hidden="1"/>
    </xf>
    <xf numFmtId="0" fontId="7" fillId="2" borderId="15" xfId="1" applyFont="1" applyFill="1" applyBorder="1" applyAlignment="1" applyProtection="1">
      <alignment horizontal="center" vertical="center"/>
      <protection hidden="1"/>
    </xf>
    <xf numFmtId="0" fontId="7" fillId="2" borderId="16" xfId="1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 applyProtection="1">
      <alignment horizontal="center" vertical="center"/>
      <protection hidden="1"/>
    </xf>
    <xf numFmtId="0" fontId="7" fillId="2" borderId="21" xfId="1" applyFont="1" applyFill="1" applyBorder="1" applyAlignment="1" applyProtection="1">
      <alignment horizontal="center" vertical="center"/>
      <protection hidden="1"/>
    </xf>
    <xf numFmtId="0" fontId="7" fillId="2" borderId="17" xfId="1" applyFont="1" applyFill="1" applyBorder="1" applyAlignment="1" applyProtection="1">
      <alignment horizontal="center" vertical="center"/>
      <protection hidden="1"/>
    </xf>
    <xf numFmtId="0" fontId="7" fillId="2" borderId="22" xfId="1" applyFont="1" applyFill="1" applyBorder="1" applyAlignment="1" applyProtection="1">
      <alignment horizontal="center" vertical="center"/>
      <protection hidden="1"/>
    </xf>
    <xf numFmtId="0" fontId="7" fillId="2" borderId="15" xfId="1" applyFont="1" applyFill="1" applyBorder="1" applyAlignment="1" applyProtection="1">
      <alignment horizontal="center"/>
      <protection hidden="1"/>
    </xf>
    <xf numFmtId="0" fontId="7" fillId="2" borderId="16" xfId="1" applyFont="1" applyFill="1" applyBorder="1" applyAlignment="1" applyProtection="1">
      <alignment horizontal="center"/>
      <protection hidden="1"/>
    </xf>
    <xf numFmtId="0" fontId="7" fillId="2" borderId="17" xfId="1" applyFont="1" applyFill="1" applyBorder="1" applyAlignment="1" applyProtection="1">
      <alignment horizontal="center"/>
      <protection hidden="1"/>
    </xf>
    <xf numFmtId="0" fontId="7" fillId="2" borderId="18" xfId="1" applyFont="1" applyFill="1" applyBorder="1" applyAlignment="1" applyProtection="1">
      <alignment horizontal="center"/>
      <protection hidden="1"/>
    </xf>
    <xf numFmtId="0" fontId="7" fillId="2" borderId="0" xfId="1" applyFont="1" applyFill="1" applyBorder="1" applyAlignment="1" applyProtection="1">
      <alignment horizontal="center"/>
      <protection hidden="1"/>
    </xf>
    <xf numFmtId="0" fontId="7" fillId="2" borderId="19" xfId="1" applyFont="1" applyFill="1" applyBorder="1" applyAlignment="1" applyProtection="1">
      <alignment horizontal="center"/>
      <protection hidden="1"/>
    </xf>
    <xf numFmtId="0" fontId="7" fillId="2" borderId="20" xfId="1" applyFont="1" applyFill="1" applyBorder="1" applyAlignment="1" applyProtection="1">
      <alignment horizontal="center"/>
      <protection hidden="1"/>
    </xf>
    <xf numFmtId="0" fontId="7" fillId="2" borderId="21" xfId="1" applyFont="1" applyFill="1" applyBorder="1" applyAlignment="1" applyProtection="1">
      <alignment horizontal="center"/>
      <protection hidden="1"/>
    </xf>
    <xf numFmtId="0" fontId="7" fillId="2" borderId="22" xfId="1" applyFont="1" applyFill="1" applyBorder="1" applyAlignment="1" applyProtection="1">
      <alignment horizontal="center"/>
      <protection hidden="1"/>
    </xf>
    <xf numFmtId="0" fontId="24" fillId="3" borderId="29" xfId="1" applyFont="1" applyFill="1" applyBorder="1" applyAlignment="1" applyProtection="1">
      <alignment horizontal="center" vertical="top"/>
      <protection hidden="1"/>
    </xf>
    <xf numFmtId="0" fontId="24" fillId="3" borderId="30" xfId="1" applyFont="1" applyFill="1" applyBorder="1" applyAlignment="1" applyProtection="1">
      <alignment horizontal="center" vertical="top"/>
      <protection hidden="1"/>
    </xf>
    <xf numFmtId="166" fontId="7" fillId="4" borderId="44" xfId="1" applyNumberFormat="1" applyFont="1" applyFill="1" applyBorder="1" applyAlignment="1" applyProtection="1">
      <alignment horizontal="center"/>
      <protection locked="0" hidden="1"/>
    </xf>
    <xf numFmtId="166" fontId="7" fillId="4" borderId="50" xfId="1" applyNumberFormat="1" applyFont="1" applyFill="1" applyBorder="1" applyAlignment="1" applyProtection="1">
      <alignment horizontal="center"/>
      <protection locked="0" hidden="1"/>
    </xf>
    <xf numFmtId="166" fontId="7" fillId="4" borderId="9" xfId="1" applyNumberFormat="1" applyFont="1" applyFill="1" applyBorder="1" applyAlignment="1" applyProtection="1">
      <alignment horizontal="center" vertical="top"/>
      <protection locked="0" hidden="1"/>
    </xf>
    <xf numFmtId="166" fontId="7" fillId="4" borderId="44" xfId="1" applyNumberFormat="1" applyFont="1" applyFill="1" applyBorder="1" applyAlignment="1" applyProtection="1">
      <alignment horizontal="center" vertical="top"/>
      <protection locked="0" hidden="1"/>
    </xf>
    <xf numFmtId="0" fontId="24" fillId="2" borderId="15" xfId="1" applyFont="1" applyFill="1" applyBorder="1" applyAlignment="1" applyProtection="1">
      <alignment horizontal="left" vertical="center" wrapText="1"/>
      <protection hidden="1"/>
    </xf>
    <xf numFmtId="0" fontId="24" fillId="2" borderId="16" xfId="1" applyFont="1" applyFill="1" applyBorder="1" applyAlignment="1" applyProtection="1">
      <alignment horizontal="left" vertical="center"/>
      <protection hidden="1"/>
    </xf>
    <xf numFmtId="0" fontId="24" fillId="2" borderId="17" xfId="1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 applyProtection="1">
      <alignment horizontal="center" vertical="center"/>
      <protection hidden="1"/>
    </xf>
    <xf numFmtId="0" fontId="7" fillId="2" borderId="37" xfId="1" applyFont="1" applyFill="1" applyBorder="1" applyAlignment="1" applyProtection="1">
      <alignment horizontal="center" vertical="center"/>
      <protection hidden="1"/>
    </xf>
    <xf numFmtId="0" fontId="7" fillId="2" borderId="9" xfId="1" applyFont="1" applyFill="1" applyBorder="1" applyAlignment="1" applyProtection="1">
      <alignment horizontal="center" vertical="center"/>
      <protection hidden="1"/>
    </xf>
    <xf numFmtId="0" fontId="7" fillId="2" borderId="44" xfId="1" applyFont="1" applyFill="1" applyBorder="1" applyAlignment="1" applyProtection="1">
      <alignment horizontal="center" vertical="center"/>
      <protection hidden="1"/>
    </xf>
    <xf numFmtId="0" fontId="7" fillId="2" borderId="37" xfId="1" applyFont="1" applyFill="1" applyBorder="1" applyAlignment="1" applyProtection="1">
      <alignment horizontal="left" wrapText="1"/>
      <protection hidden="1"/>
    </xf>
    <xf numFmtId="0" fontId="7" fillId="2" borderId="38" xfId="1" applyFont="1" applyFill="1" applyBorder="1" applyAlignment="1" applyProtection="1">
      <alignment horizontal="left" wrapText="1"/>
      <protection hidden="1"/>
    </xf>
    <xf numFmtId="0" fontId="7" fillId="2" borderId="55" xfId="1" applyFont="1" applyFill="1" applyBorder="1" applyAlignment="1" applyProtection="1">
      <alignment horizontal="left" vertical="center"/>
      <protection hidden="1"/>
    </xf>
    <xf numFmtId="0" fontId="7" fillId="2" borderId="43" xfId="1" applyFont="1" applyFill="1" applyBorder="1" applyAlignment="1" applyProtection="1">
      <alignment horizontal="left" vertical="center"/>
      <protection hidden="1"/>
    </xf>
    <xf numFmtId="0" fontId="7" fillId="2" borderId="11" xfId="1" applyFont="1" applyFill="1" applyBorder="1" applyAlignment="1" applyProtection="1">
      <alignment horizontal="left" vertical="center"/>
      <protection hidden="1"/>
    </xf>
    <xf numFmtId="0" fontId="7" fillId="2" borderId="10" xfId="1" applyFont="1" applyFill="1" applyBorder="1" applyAlignment="1" applyProtection="1">
      <alignment horizontal="left" vertical="center"/>
      <protection hidden="1"/>
    </xf>
    <xf numFmtId="0" fontId="7" fillId="2" borderId="36" xfId="1" applyFont="1" applyFill="1" applyBorder="1" applyAlignment="1" applyProtection="1">
      <alignment horizontal="left" vertical="center"/>
      <protection hidden="1"/>
    </xf>
    <xf numFmtId="0" fontId="7" fillId="3" borderId="20" xfId="1" applyFont="1" applyFill="1" applyBorder="1" applyAlignment="1" applyProtection="1">
      <alignment horizontal="left" vertical="top" wrapText="1"/>
      <protection hidden="1"/>
    </xf>
    <xf numFmtId="0" fontId="7" fillId="3" borderId="22" xfId="1" applyFont="1" applyFill="1" applyBorder="1" applyAlignment="1" applyProtection="1">
      <alignment horizontal="left" vertical="top" wrapText="1"/>
      <protection hidden="1"/>
    </xf>
    <xf numFmtId="0" fontId="24" fillId="3" borderId="29" xfId="1" applyFont="1" applyFill="1" applyBorder="1" applyAlignment="1" applyProtection="1">
      <alignment horizontal="center" vertical="center"/>
      <protection hidden="1"/>
    </xf>
    <xf numFmtId="0" fontId="24" fillId="3" borderId="3" xfId="1" applyFont="1" applyFill="1" applyBorder="1" applyAlignment="1" applyProtection="1">
      <alignment horizontal="center" vertical="top"/>
      <protection hidden="1"/>
    </xf>
    <xf numFmtId="0" fontId="37" fillId="3" borderId="25" xfId="1" applyFont="1" applyFill="1" applyBorder="1" applyAlignment="1" applyProtection="1">
      <alignment horizontal="center" vertical="center" wrapText="1"/>
      <protection hidden="1"/>
    </xf>
    <xf numFmtId="0" fontId="37" fillId="3" borderId="16" xfId="1" applyFont="1" applyFill="1" applyBorder="1" applyAlignment="1" applyProtection="1">
      <alignment horizontal="center" vertical="center" wrapText="1"/>
      <protection hidden="1"/>
    </xf>
    <xf numFmtId="0" fontId="37" fillId="3" borderId="27" xfId="1" applyFont="1" applyFill="1" applyBorder="1" applyAlignment="1" applyProtection="1">
      <alignment horizontal="center" vertical="center" wrapText="1"/>
      <protection hidden="1"/>
    </xf>
    <xf numFmtId="0" fontId="37" fillId="3" borderId="21" xfId="1" applyFont="1" applyFill="1" applyBorder="1" applyAlignment="1" applyProtection="1">
      <alignment horizontal="center" vertical="center" wrapText="1"/>
      <protection hidden="1"/>
    </xf>
    <xf numFmtId="0" fontId="19" fillId="3" borderId="15" xfId="1" applyFont="1" applyFill="1" applyBorder="1" applyAlignment="1" applyProtection="1">
      <alignment horizontal="left" vertical="center" wrapText="1"/>
      <protection hidden="1"/>
    </xf>
    <xf numFmtId="0" fontId="19" fillId="3" borderId="16" xfId="1" applyFont="1" applyFill="1" applyBorder="1" applyAlignment="1" applyProtection="1">
      <alignment horizontal="left" vertical="center" wrapText="1"/>
      <protection hidden="1"/>
    </xf>
    <xf numFmtId="0" fontId="19" fillId="3" borderId="39" xfId="1" applyFont="1" applyFill="1" applyBorder="1" applyAlignment="1" applyProtection="1">
      <alignment horizontal="left" vertical="center" wrapText="1"/>
      <protection hidden="1"/>
    </xf>
    <xf numFmtId="0" fontId="19" fillId="3" borderId="18" xfId="1" applyFont="1" applyFill="1" applyBorder="1" applyAlignment="1" applyProtection="1">
      <alignment horizontal="left" vertical="center" wrapText="1"/>
      <protection hidden="1"/>
    </xf>
    <xf numFmtId="0" fontId="19" fillId="3" borderId="0" xfId="1" applyFont="1" applyFill="1" applyBorder="1" applyAlignment="1" applyProtection="1">
      <alignment horizontal="left" vertical="center" wrapText="1"/>
      <protection hidden="1"/>
    </xf>
    <xf numFmtId="0" fontId="19" fillId="3" borderId="34" xfId="1" applyFont="1" applyFill="1" applyBorder="1" applyAlignment="1" applyProtection="1">
      <alignment horizontal="left" vertical="center" wrapText="1"/>
      <protection hidden="1"/>
    </xf>
    <xf numFmtId="0" fontId="45" fillId="3" borderId="20" xfId="0" applyFont="1" applyFill="1" applyBorder="1" applyAlignment="1" applyProtection="1">
      <alignment horizontal="left" vertical="center" wrapText="1"/>
      <protection hidden="1"/>
    </xf>
    <xf numFmtId="0" fontId="45" fillId="3" borderId="21" xfId="0" applyFont="1" applyFill="1" applyBorder="1" applyAlignment="1" applyProtection="1">
      <alignment horizontal="left" vertical="center" wrapText="1"/>
      <protection hidden="1"/>
    </xf>
    <xf numFmtId="0" fontId="45" fillId="3" borderId="22" xfId="0" applyFont="1" applyFill="1" applyBorder="1" applyAlignment="1" applyProtection="1">
      <alignment horizontal="left" vertical="center" wrapText="1"/>
      <protection hidden="1"/>
    </xf>
    <xf numFmtId="0" fontId="7" fillId="2" borderId="15" xfId="1" applyFont="1" applyFill="1" applyBorder="1" applyAlignment="1" applyProtection="1">
      <alignment horizontal="center" vertical="center" wrapText="1"/>
      <protection hidden="1"/>
    </xf>
    <xf numFmtId="0" fontId="7" fillId="2" borderId="16" xfId="1" applyFont="1" applyFill="1" applyBorder="1" applyAlignment="1" applyProtection="1">
      <alignment horizontal="center" vertical="center" wrapText="1"/>
      <protection hidden="1"/>
    </xf>
    <xf numFmtId="0" fontId="7" fillId="2" borderId="17" xfId="1" applyFont="1" applyFill="1" applyBorder="1" applyAlignment="1" applyProtection="1">
      <alignment horizontal="center" vertical="center" wrapText="1"/>
      <protection hidden="1"/>
    </xf>
    <xf numFmtId="0" fontId="7" fillId="2" borderId="20" xfId="1" applyFont="1" applyFill="1" applyBorder="1" applyAlignment="1" applyProtection="1">
      <alignment horizontal="center" vertical="center" wrapText="1"/>
      <protection hidden="1"/>
    </xf>
    <xf numFmtId="0" fontId="7" fillId="2" borderId="21" xfId="1" applyFont="1" applyFill="1" applyBorder="1" applyAlignment="1" applyProtection="1">
      <alignment horizontal="center" vertical="center" wrapText="1"/>
      <protection hidden="1"/>
    </xf>
    <xf numFmtId="0" fontId="7" fillId="2" borderId="22" xfId="1" applyFont="1" applyFill="1" applyBorder="1" applyAlignment="1" applyProtection="1">
      <alignment horizontal="center" vertical="center" wrapText="1"/>
      <protection hidden="1"/>
    </xf>
    <xf numFmtId="0" fontId="48" fillId="3" borderId="20" xfId="1" applyFont="1" applyFill="1" applyBorder="1" applyAlignment="1" applyProtection="1">
      <alignment horizontal="center" vertical="top" wrapText="1"/>
      <protection hidden="1"/>
    </xf>
    <xf numFmtId="0" fontId="48" fillId="3" borderId="21" xfId="1" applyFont="1" applyFill="1" applyBorder="1" applyAlignment="1" applyProtection="1">
      <alignment horizontal="center" vertical="top" wrapText="1"/>
      <protection hidden="1"/>
    </xf>
    <xf numFmtId="0" fontId="48" fillId="3" borderId="22" xfId="1" applyFont="1" applyFill="1" applyBorder="1" applyAlignment="1" applyProtection="1">
      <alignment horizontal="center" vertical="top" wrapText="1"/>
      <protection hidden="1"/>
    </xf>
    <xf numFmtId="2" fontId="26" fillId="2" borderId="12" xfId="1" applyNumberFormat="1" applyFont="1" applyFill="1" applyBorder="1" applyAlignment="1" applyProtection="1">
      <alignment horizontal="center" vertical="center"/>
      <protection hidden="1"/>
    </xf>
    <xf numFmtId="2" fontId="26" fillId="2" borderId="14" xfId="1" applyNumberFormat="1" applyFont="1" applyFill="1" applyBorder="1" applyAlignment="1" applyProtection="1">
      <alignment horizontal="center" vertical="center"/>
      <protection hidden="1"/>
    </xf>
    <xf numFmtId="0" fontId="12" fillId="3" borderId="3" xfId="5" applyFont="1" applyFill="1" applyBorder="1" applyAlignment="1" applyProtection="1">
      <alignment horizontal="center" vertical="top" wrapText="1"/>
      <protection hidden="1"/>
    </xf>
    <xf numFmtId="0" fontId="12" fillId="3" borderId="29" xfId="5" applyFont="1" applyFill="1" applyBorder="1" applyAlignment="1" applyProtection="1">
      <alignment horizontal="center" vertical="top" wrapText="1"/>
      <protection hidden="1"/>
    </xf>
    <xf numFmtId="0" fontId="12" fillId="3" borderId="30" xfId="5" applyFont="1" applyFill="1" applyBorder="1" applyAlignment="1" applyProtection="1">
      <alignment horizontal="center" vertical="top" wrapText="1"/>
      <protection hidden="1"/>
    </xf>
    <xf numFmtId="0" fontId="15" fillId="3" borderId="3" xfId="5" applyFont="1" applyFill="1" applyBorder="1" applyAlignment="1" applyProtection="1">
      <alignment horizontal="center" vertical="top" wrapText="1"/>
      <protection hidden="1"/>
    </xf>
    <xf numFmtId="0" fontId="15" fillId="3" borderId="29" xfId="5" applyFont="1" applyFill="1" applyBorder="1" applyAlignment="1" applyProtection="1">
      <alignment horizontal="center" vertical="top" wrapText="1"/>
      <protection hidden="1"/>
    </xf>
    <xf numFmtId="0" fontId="15" fillId="3" borderId="30" xfId="5" applyFont="1" applyFill="1" applyBorder="1" applyAlignment="1" applyProtection="1">
      <alignment horizontal="center" vertical="top" wrapText="1"/>
      <protection hidden="1"/>
    </xf>
    <xf numFmtId="0" fontId="27" fillId="2" borderId="35" xfId="1" applyFont="1" applyFill="1" applyBorder="1" applyAlignment="1" applyProtection="1">
      <alignment horizontal="right" vertical="top" wrapText="1"/>
      <protection hidden="1"/>
    </xf>
    <xf numFmtId="0" fontId="27" fillId="2" borderId="10" xfId="1" applyFont="1" applyFill="1" applyBorder="1" applyAlignment="1" applyProtection="1">
      <alignment horizontal="right" vertical="top" wrapText="1"/>
      <protection hidden="1"/>
    </xf>
    <xf numFmtId="0" fontId="27" fillId="2" borderId="10" xfId="1" applyFont="1" applyFill="1" applyBorder="1" applyAlignment="1" applyProtection="1">
      <alignment horizontal="left" vertical="top" wrapText="1"/>
      <protection hidden="1"/>
    </xf>
    <xf numFmtId="0" fontId="27" fillId="2" borderId="36" xfId="1" applyFont="1" applyFill="1" applyBorder="1" applyAlignment="1" applyProtection="1">
      <alignment horizontal="left" vertical="top" wrapText="1"/>
      <protection hidden="1"/>
    </xf>
    <xf numFmtId="0" fontId="30" fillId="2" borderId="35" xfId="1" applyFont="1" applyFill="1" applyBorder="1" applyAlignment="1" applyProtection="1">
      <alignment horizontal="center" vertical="center"/>
      <protection hidden="1"/>
    </xf>
    <xf numFmtId="0" fontId="30" fillId="2" borderId="10" xfId="1" applyFont="1" applyFill="1" applyBorder="1" applyAlignment="1" applyProtection="1">
      <alignment horizontal="center" vertical="center"/>
      <protection hidden="1"/>
    </xf>
    <xf numFmtId="0" fontId="30" fillId="2" borderId="36" xfId="1" applyFont="1" applyFill="1" applyBorder="1" applyAlignment="1" applyProtection="1">
      <alignment horizontal="center" vertical="center"/>
      <protection hidden="1"/>
    </xf>
    <xf numFmtId="0" fontId="7" fillId="3" borderId="37" xfId="1" applyFont="1" applyFill="1" applyBorder="1" applyAlignment="1" applyProtection="1">
      <alignment horizontal="left" vertical="center"/>
      <protection hidden="1"/>
    </xf>
    <xf numFmtId="0" fontId="12" fillId="3" borderId="9" xfId="5" applyFont="1" applyFill="1" applyBorder="1" applyAlignment="1" applyProtection="1">
      <alignment horizontal="center" vertical="top" wrapText="1"/>
      <protection hidden="1"/>
    </xf>
    <xf numFmtId="0" fontId="12" fillId="3" borderId="44" xfId="5" applyFont="1" applyFill="1" applyBorder="1" applyAlignment="1" applyProtection="1">
      <alignment horizontal="center" vertical="top" wrapText="1"/>
      <protection hidden="1"/>
    </xf>
    <xf numFmtId="49" fontId="14" fillId="4" borderId="29" xfId="5" applyNumberFormat="1" applyFont="1" applyFill="1" applyBorder="1" applyAlignment="1" applyProtection="1">
      <alignment horizontal="center" vertical="top" wrapText="1"/>
      <protection locked="0" hidden="1"/>
    </xf>
    <xf numFmtId="49" fontId="14" fillId="4" borderId="30" xfId="5" applyNumberFormat="1" applyFont="1" applyFill="1" applyBorder="1" applyAlignment="1" applyProtection="1">
      <alignment horizontal="center" vertical="top" wrapText="1"/>
      <protection locked="0" hidden="1"/>
    </xf>
    <xf numFmtId="49" fontId="14" fillId="4" borderId="44" xfId="5" applyNumberFormat="1" applyFont="1" applyFill="1" applyBorder="1" applyAlignment="1" applyProtection="1">
      <alignment horizontal="center" vertical="top" wrapText="1"/>
      <protection locked="0" hidden="1"/>
    </xf>
    <xf numFmtId="49" fontId="14" fillId="4" borderId="50" xfId="5" applyNumberFormat="1" applyFont="1" applyFill="1" applyBorder="1" applyAlignment="1" applyProtection="1">
      <alignment horizontal="center" vertical="top" wrapText="1"/>
      <protection locked="0" hidden="1"/>
    </xf>
    <xf numFmtId="0" fontId="12" fillId="3" borderId="15" xfId="5" applyFont="1" applyFill="1" applyBorder="1" applyAlignment="1" applyProtection="1">
      <alignment horizontal="center" vertical="top" wrapText="1"/>
      <protection hidden="1"/>
    </xf>
    <xf numFmtId="0" fontId="12" fillId="3" borderId="39" xfId="5" applyFont="1" applyFill="1" applyBorder="1" applyAlignment="1" applyProtection="1">
      <alignment horizontal="center" vertical="top" wrapText="1"/>
      <protection hidden="1"/>
    </xf>
    <xf numFmtId="0" fontId="12" fillId="3" borderId="20" xfId="5" applyFont="1" applyFill="1" applyBorder="1" applyAlignment="1" applyProtection="1">
      <alignment horizontal="center" vertical="top" wrapText="1"/>
      <protection hidden="1"/>
    </xf>
    <xf numFmtId="0" fontId="12" fillId="3" borderId="51" xfId="5" applyFont="1" applyFill="1" applyBorder="1" applyAlignment="1" applyProtection="1">
      <alignment horizontal="center" vertical="top" wrapText="1"/>
      <protection hidden="1"/>
    </xf>
    <xf numFmtId="0" fontId="7" fillId="3" borderId="2" xfId="1" applyFont="1" applyFill="1" applyBorder="1" applyAlignment="1" applyProtection="1">
      <alignment horizontal="left" vertical="center"/>
      <protection hidden="1"/>
    </xf>
    <xf numFmtId="0" fontId="30" fillId="2" borderId="16" xfId="1" applyFont="1" applyFill="1" applyBorder="1" applyAlignment="1" applyProtection="1">
      <alignment horizontal="left" vertical="center"/>
      <protection hidden="1"/>
    </xf>
    <xf numFmtId="0" fontId="30" fillId="2" borderId="21" xfId="1" applyFont="1" applyFill="1" applyBorder="1" applyAlignment="1" applyProtection="1">
      <alignment horizontal="left" vertical="center"/>
      <protection hidden="1"/>
    </xf>
    <xf numFmtId="0" fontId="12" fillId="3" borderId="47" xfId="5" applyFont="1" applyFill="1" applyBorder="1" applyAlignment="1" applyProtection="1">
      <alignment horizontal="left" vertical="top" wrapText="1"/>
      <protection hidden="1"/>
    </xf>
    <xf numFmtId="0" fontId="12" fillId="3" borderId="48" xfId="5" applyFont="1" applyFill="1" applyBorder="1" applyAlignment="1" applyProtection="1">
      <alignment horizontal="left" vertical="top" wrapText="1"/>
      <protection hidden="1"/>
    </xf>
    <xf numFmtId="49" fontId="14" fillId="4" borderId="48" xfId="5" applyNumberFormat="1" applyFont="1" applyFill="1" applyBorder="1" applyAlignment="1" applyProtection="1">
      <alignment horizontal="left" vertical="top" wrapText="1"/>
      <protection locked="0" hidden="1"/>
    </xf>
    <xf numFmtId="49" fontId="14" fillId="4" borderId="25" xfId="5" applyNumberFormat="1" applyFont="1" applyFill="1" applyBorder="1" applyAlignment="1" applyProtection="1">
      <alignment horizontal="left" vertical="top" wrapText="1"/>
      <protection locked="0" hidden="1"/>
    </xf>
    <xf numFmtId="0" fontId="14" fillId="4" borderId="48" xfId="5" applyNumberFormat="1" applyFont="1" applyFill="1" applyBorder="1" applyAlignment="1" applyProtection="1">
      <alignment horizontal="left" vertical="top" wrapText="1"/>
      <protection locked="0" hidden="1"/>
    </xf>
    <xf numFmtId="49" fontId="14" fillId="4" borderId="49" xfId="5" applyNumberFormat="1" applyFont="1" applyFill="1" applyBorder="1" applyAlignment="1" applyProtection="1">
      <alignment horizontal="left" vertical="top" wrapText="1"/>
      <protection locked="0" hidden="1"/>
    </xf>
    <xf numFmtId="0" fontId="15" fillId="3" borderId="15" xfId="5" applyFont="1" applyFill="1" applyBorder="1" applyAlignment="1" applyProtection="1">
      <alignment horizontal="center" vertical="top" wrapText="1"/>
      <protection hidden="1"/>
    </xf>
    <xf numFmtId="0" fontId="15" fillId="3" borderId="39" xfId="5" applyFont="1" applyFill="1" applyBorder="1" applyAlignment="1" applyProtection="1">
      <alignment horizontal="center" vertical="top" wrapText="1"/>
      <protection hidden="1"/>
    </xf>
    <xf numFmtId="0" fontId="7" fillId="3" borderId="44" xfId="1" applyFont="1" applyFill="1" applyBorder="1" applyAlignment="1" applyProtection="1">
      <alignment horizontal="left" vertical="center"/>
      <protection hidden="1"/>
    </xf>
    <xf numFmtId="0" fontId="7" fillId="3" borderId="11" xfId="1" applyFont="1" applyFill="1" applyBorder="1" applyAlignment="1" applyProtection="1">
      <alignment horizontal="left" vertical="center"/>
      <protection hidden="1"/>
    </xf>
    <xf numFmtId="0" fontId="40" fillId="2" borderId="11" xfId="1" applyFont="1" applyFill="1" applyBorder="1" applyAlignment="1" applyProtection="1">
      <alignment horizontal="left" vertical="top"/>
      <protection hidden="1"/>
    </xf>
    <xf numFmtId="0" fontId="40" fillId="2" borderId="36" xfId="1" applyFont="1" applyFill="1" applyBorder="1" applyAlignment="1" applyProtection="1">
      <alignment horizontal="left" vertical="top"/>
      <protection hidden="1"/>
    </xf>
    <xf numFmtId="49" fontId="14" fillId="4" borderId="24" xfId="5" applyNumberFormat="1" applyFont="1" applyFill="1" applyBorder="1" applyAlignment="1" applyProtection="1">
      <alignment horizontal="left" vertical="top" wrapText="1"/>
      <protection locked="0" hidden="1"/>
    </xf>
    <xf numFmtId="49" fontId="14" fillId="4" borderId="40" xfId="5" applyNumberFormat="1" applyFont="1" applyFill="1" applyBorder="1" applyAlignment="1" applyProtection="1">
      <alignment horizontal="left" vertical="top" wrapText="1"/>
      <protection locked="0" hidden="1"/>
    </xf>
    <xf numFmtId="14" fontId="14" fillId="4" borderId="24" xfId="5" applyNumberFormat="1" applyFont="1" applyFill="1" applyBorder="1" applyAlignment="1" applyProtection="1">
      <alignment horizontal="left" vertical="top" wrapText="1"/>
      <protection locked="0" hidden="1"/>
    </xf>
    <xf numFmtId="14" fontId="14" fillId="4" borderId="40" xfId="5" applyNumberFormat="1" applyFont="1" applyFill="1" applyBorder="1" applyAlignment="1" applyProtection="1">
      <alignment horizontal="left" vertical="top" wrapText="1"/>
      <protection locked="0" hidden="1"/>
    </xf>
    <xf numFmtId="0" fontId="12" fillId="3" borderId="23" xfId="5" applyFont="1" applyFill="1" applyBorder="1" applyAlignment="1" applyProtection="1">
      <alignment horizontal="left" vertical="top" wrapText="1"/>
      <protection hidden="1"/>
    </xf>
    <xf numFmtId="0" fontId="12" fillId="3" borderId="41" xfId="5" applyFont="1" applyFill="1" applyBorder="1" applyAlignment="1" applyProtection="1">
      <alignment horizontal="left" vertical="top" wrapText="1"/>
      <protection hidden="1"/>
    </xf>
    <xf numFmtId="0" fontId="15" fillId="3" borderId="23" xfId="5" applyFont="1" applyFill="1" applyBorder="1" applyAlignment="1" applyProtection="1">
      <alignment horizontal="left" vertical="top" wrapText="1"/>
      <protection hidden="1"/>
    </xf>
    <xf numFmtId="0" fontId="15" fillId="3" borderId="41" xfId="5" applyFont="1" applyFill="1" applyBorder="1" applyAlignment="1" applyProtection="1">
      <alignment horizontal="left" vertical="top" wrapText="1"/>
      <protection hidden="1"/>
    </xf>
    <xf numFmtId="0" fontId="40" fillId="2" borderId="2" xfId="1" applyFont="1" applyFill="1" applyBorder="1" applyAlignment="1" applyProtection="1">
      <alignment horizontal="left" vertical="top"/>
      <protection hidden="1"/>
    </xf>
    <xf numFmtId="0" fontId="40" fillId="2" borderId="43" xfId="1" applyFont="1" applyFill="1" applyBorder="1" applyAlignment="1" applyProtection="1">
      <alignment horizontal="left" vertical="top"/>
      <protection hidden="1"/>
    </xf>
    <xf numFmtId="14" fontId="14" fillId="4" borderId="48" xfId="5" applyNumberFormat="1" applyFont="1" applyFill="1" applyBorder="1" applyAlignment="1" applyProtection="1">
      <alignment horizontal="left" vertical="top" wrapText="1"/>
      <protection locked="0" hidden="1"/>
    </xf>
    <xf numFmtId="14" fontId="14" fillId="4" borderId="49" xfId="5" applyNumberFormat="1" applyFont="1" applyFill="1" applyBorder="1" applyAlignment="1" applyProtection="1">
      <alignment horizontal="left" vertical="top" wrapText="1"/>
      <protection locked="0" hidden="1"/>
    </xf>
    <xf numFmtId="2" fontId="14" fillId="2" borderId="30" xfId="5" applyNumberFormat="1" applyFont="1" applyFill="1" applyBorder="1" applyAlignment="1" applyProtection="1">
      <alignment horizontal="center" vertical="top" wrapText="1"/>
      <protection hidden="1"/>
    </xf>
    <xf numFmtId="2" fontId="14" fillId="2" borderId="50" xfId="5" applyNumberFormat="1" applyFont="1" applyFill="1" applyBorder="1" applyAlignment="1" applyProtection="1">
      <alignment horizontal="center" vertical="top" wrapText="1"/>
      <protection hidden="1"/>
    </xf>
    <xf numFmtId="0" fontId="41" fillId="3" borderId="45" xfId="5" applyFont="1" applyFill="1" applyBorder="1" applyAlignment="1" applyProtection="1">
      <alignment horizontal="left" vertical="top" wrapText="1"/>
      <protection hidden="1"/>
    </xf>
    <xf numFmtId="0" fontId="41" fillId="3" borderId="46" xfId="5" applyFont="1" applyFill="1" applyBorder="1" applyAlignment="1" applyProtection="1">
      <alignment horizontal="left" vertical="top" wrapText="1"/>
      <protection hidden="1"/>
    </xf>
    <xf numFmtId="0" fontId="7" fillId="2" borderId="15" xfId="1" applyFont="1" applyFill="1" applyBorder="1" applyAlignment="1" applyProtection="1">
      <alignment horizontal="center" vertical="center"/>
      <protection locked="0" hidden="1"/>
    </xf>
    <xf numFmtId="0" fontId="7" fillId="2" borderId="16" xfId="1" applyFont="1" applyFill="1" applyBorder="1" applyAlignment="1" applyProtection="1">
      <alignment horizontal="center" vertical="center"/>
      <protection locked="0" hidden="1"/>
    </xf>
    <xf numFmtId="0" fontId="7" fillId="2" borderId="17" xfId="1" applyFont="1" applyFill="1" applyBorder="1" applyAlignment="1" applyProtection="1">
      <alignment horizontal="center" vertical="center"/>
      <protection locked="0" hidden="1"/>
    </xf>
    <xf numFmtId="0" fontId="7" fillId="2" borderId="18" xfId="1" applyFont="1" applyFill="1" applyBorder="1" applyAlignment="1" applyProtection="1">
      <alignment horizontal="center" vertical="center"/>
      <protection locked="0" hidden="1"/>
    </xf>
    <xf numFmtId="0" fontId="7" fillId="2" borderId="0" xfId="1" applyFont="1" applyFill="1" applyBorder="1" applyAlignment="1" applyProtection="1">
      <alignment horizontal="center" vertical="center"/>
      <protection locked="0" hidden="1"/>
    </xf>
    <xf numFmtId="0" fontId="7" fillId="2" borderId="19" xfId="1" applyFont="1" applyFill="1" applyBorder="1" applyAlignment="1" applyProtection="1">
      <alignment horizontal="center" vertical="center"/>
      <protection locked="0" hidden="1"/>
    </xf>
    <xf numFmtId="0" fontId="7" fillId="2" borderId="20" xfId="1" applyFont="1" applyFill="1" applyBorder="1" applyAlignment="1" applyProtection="1">
      <alignment horizontal="center" vertical="center"/>
      <protection locked="0" hidden="1"/>
    </xf>
    <xf numFmtId="0" fontId="7" fillId="2" borderId="21" xfId="1" applyFont="1" applyFill="1" applyBorder="1" applyAlignment="1" applyProtection="1">
      <alignment horizontal="center" vertical="center"/>
      <protection locked="0" hidden="1"/>
    </xf>
    <xf numFmtId="0" fontId="7" fillId="2" borderId="22" xfId="1" applyFont="1" applyFill="1" applyBorder="1" applyAlignment="1" applyProtection="1">
      <alignment horizontal="center" vertical="center"/>
      <protection locked="0" hidden="1"/>
    </xf>
    <xf numFmtId="0" fontId="24" fillId="2" borderId="0" xfId="4" applyFont="1" applyFill="1" applyAlignment="1" applyProtection="1">
      <alignment horizontal="center" vertical="center" wrapText="1"/>
      <protection hidden="1"/>
    </xf>
    <xf numFmtId="0" fontId="8" fillId="2" borderId="0" xfId="4" applyFont="1" applyFill="1" applyAlignment="1" applyProtection="1">
      <alignment horizontal="center" vertical="center" wrapText="1"/>
      <protection hidden="1"/>
    </xf>
    <xf numFmtId="0" fontId="12" fillId="3" borderId="42" xfId="5" applyFont="1" applyFill="1" applyBorder="1" applyAlignment="1" applyProtection="1">
      <alignment horizontal="left" vertical="top" wrapText="1"/>
      <protection hidden="1"/>
    </xf>
    <xf numFmtId="0" fontId="12" fillId="3" borderId="24" xfId="5" applyFont="1" applyFill="1" applyBorder="1" applyAlignment="1" applyProtection="1">
      <alignment horizontal="left" vertical="top" wrapText="1"/>
      <protection hidden="1"/>
    </xf>
    <xf numFmtId="0" fontId="9" fillId="2" borderId="21" xfId="4" applyFont="1" applyFill="1" applyBorder="1" applyAlignment="1" applyProtection="1">
      <alignment horizontal="left" vertical="top"/>
      <protection hidden="1"/>
    </xf>
    <xf numFmtId="0" fontId="7" fillId="2" borderId="28" xfId="1" applyFont="1" applyFill="1" applyBorder="1" applyAlignment="1" applyProtection="1">
      <alignment horizontal="left" vertical="center"/>
      <protection hidden="1"/>
    </xf>
    <xf numFmtId="0" fontId="7" fillId="2" borderId="4" xfId="1" applyFont="1" applyFill="1" applyBorder="1" applyAlignment="1" applyProtection="1">
      <alignment horizontal="left" vertical="center"/>
      <protection hidden="1"/>
    </xf>
    <xf numFmtId="0" fontId="7" fillId="2" borderId="4" xfId="1" applyFont="1" applyFill="1" applyBorder="1" applyAlignment="1" applyProtection="1">
      <alignment horizontal="center"/>
      <protection locked="0" hidden="1"/>
    </xf>
    <xf numFmtId="0" fontId="7" fillId="2" borderId="31" xfId="1" applyFont="1" applyFill="1" applyBorder="1" applyAlignment="1" applyProtection="1">
      <alignment horizontal="center"/>
      <protection locked="0" hidden="1"/>
    </xf>
    <xf numFmtId="0" fontId="7" fillId="2" borderId="56" xfId="1" applyFont="1" applyFill="1" applyBorder="1" applyAlignment="1" applyProtection="1">
      <alignment horizontal="left" vertical="center"/>
      <protection locked="0" hidden="1"/>
    </xf>
    <xf numFmtId="0" fontId="7" fillId="2" borderId="55" xfId="1" applyFont="1" applyFill="1" applyBorder="1" applyAlignment="1" applyProtection="1">
      <alignment horizontal="left" vertical="center"/>
      <protection locked="0" hidden="1"/>
    </xf>
    <xf numFmtId="0" fontId="7" fillId="2" borderId="43" xfId="1" applyFont="1" applyFill="1" applyBorder="1" applyAlignment="1" applyProtection="1">
      <alignment horizontal="left" vertical="center"/>
      <protection locked="0" hidden="1"/>
    </xf>
    <xf numFmtId="0" fontId="7" fillId="2" borderId="35" xfId="1" applyFont="1" applyFill="1" applyBorder="1" applyAlignment="1" applyProtection="1">
      <alignment horizontal="left" vertical="center"/>
      <protection locked="0" hidden="1"/>
    </xf>
    <xf numFmtId="0" fontId="7" fillId="2" borderId="10" xfId="1" applyFont="1" applyFill="1" applyBorder="1" applyAlignment="1" applyProtection="1">
      <alignment horizontal="left" vertical="center"/>
      <protection locked="0" hidden="1"/>
    </xf>
    <xf numFmtId="0" fontId="7" fillId="2" borderId="36" xfId="1" applyFont="1" applyFill="1" applyBorder="1" applyAlignment="1" applyProtection="1">
      <alignment horizontal="left" vertical="center"/>
      <protection locked="0" hidden="1"/>
    </xf>
    <xf numFmtId="0" fontId="51" fillId="2" borderId="0" xfId="4" applyFont="1" applyFill="1" applyAlignment="1" applyProtection="1">
      <alignment horizontal="center" vertical="center" wrapText="1"/>
      <protection hidden="1"/>
    </xf>
  </cellXfs>
  <cellStyles count="9">
    <cellStyle name="Normal" xfId="0" builtinId="0"/>
    <cellStyle name="Normal 2" xfId="4" xr:uid="{00000000-0005-0000-0000-000000000000}"/>
    <cellStyle name="Normal_R&amp;R_1" xfId="1" xr:uid="{00000000-0005-0000-0000-000002000000}"/>
    <cellStyle name="Normalny 2" xfId="5" xr:uid="{00000000-0005-0000-0000-000004000000}"/>
    <cellStyle name="Normalny 3" xfId="7" xr:uid="{00000000-0005-0000-0000-000005000000}"/>
    <cellStyle name="Normalny 4" xfId="6" xr:uid="{00000000-0005-0000-0000-000006000000}"/>
    <cellStyle name="Normalny 5" xfId="8" xr:uid="{00000000-0005-0000-0000-000007000000}"/>
    <cellStyle name="Œ…‹æØ‚è [0.00]_laroux" xfId="2" xr:uid="{00000000-0005-0000-0000-000008000000}"/>
    <cellStyle name="Œ…‹æØ‚è_laroux" xfId="3" xr:uid="{00000000-0005-0000-0000-000009000000}"/>
  </cellStyles>
  <dxfs count="15">
    <dxf>
      <font>
        <b/>
        <i val="0"/>
        <strike val="0"/>
        <color rgb="FF00B050"/>
      </font>
      <fill>
        <patternFill patternType="none">
          <bgColor auto="1"/>
        </patternFill>
      </fill>
    </dxf>
    <dxf>
      <font>
        <b/>
        <i val="0"/>
        <color rgb="FFC00000"/>
      </font>
    </dxf>
    <dxf>
      <fill>
        <patternFill>
          <bgColor rgb="FFFFC000"/>
        </patternFill>
      </fill>
    </dxf>
    <dxf>
      <font>
        <b/>
        <i val="0"/>
      </font>
      <fill>
        <patternFill>
          <bgColor theme="6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5"/>
        </patternFill>
      </fill>
    </dxf>
    <dxf>
      <font>
        <b/>
        <i val="0"/>
      </font>
      <fill>
        <patternFill>
          <bgColor theme="6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5"/>
        </patternFill>
      </fill>
    </dxf>
    <dxf>
      <font>
        <b/>
        <i val="0"/>
      </font>
      <fill>
        <patternFill>
          <bgColor theme="6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5"/>
        </patternFill>
      </fill>
    </dxf>
    <dxf>
      <font>
        <b/>
        <i val="0"/>
      </font>
      <fill>
        <patternFill>
          <bgColor theme="6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5"/>
        </patternFill>
      </fill>
    </dxf>
  </dxfs>
  <tableStyles count="0" defaultTableStyle="TableStyleMedium9" defaultPivotStyle="PivotStyleLight16"/>
  <colors>
    <mruColors>
      <color rgb="FFFFFFC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000"/>
              <a:t>Wartości srednie / </a:t>
            </a:r>
            <a:r>
              <a:rPr lang="pl-PL" sz="800">
                <a:solidFill>
                  <a:schemeClr val="accent1"/>
                </a:solidFill>
              </a:rPr>
              <a:t>Average Run</a:t>
            </a:r>
            <a:endParaRPr lang="pl-PL" sz="1000"/>
          </a:p>
        </c:rich>
      </c:tx>
      <c:layout>
        <c:manualLayout>
          <c:xMode val="edge"/>
          <c:yMode val="edge"/>
          <c:x val="0.42393509127789064"/>
          <c:y val="3.9215836457707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26842461122379E-2"/>
          <c:y val="0.12156909301889177"/>
          <c:w val="0.86240703177822853"/>
          <c:h val="0.63234915611814346"/>
        </c:manualLayout>
      </c:layout>
      <c:lineChart>
        <c:grouping val="standard"/>
        <c:varyColors val="0"/>
        <c:ser>
          <c:idx val="0"/>
          <c:order val="0"/>
          <c:tx>
            <c:strRef>
              <c:f>'Gage R&amp;R_DTW'!$A$43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'Gage R&amp;R_DTW'!$C$24:$L$24</c:f>
              <c:numCache>
                <c:formatCode>###0.0####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D-44AC-BF9F-6D781E6BAD04}"/>
            </c:ext>
          </c:extLst>
        </c:ser>
        <c:ser>
          <c:idx val="1"/>
          <c:order val="1"/>
          <c:tx>
            <c:strRef>
              <c:f>'Gage R&amp;R_DTW'!$F$43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'Gage R&amp;R_DTW'!$C$29:$L$29</c:f>
              <c:numCache>
                <c:formatCode>###0.0####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D-44AC-BF9F-6D781E6BAD04}"/>
            </c:ext>
          </c:extLst>
        </c:ser>
        <c:ser>
          <c:idx val="2"/>
          <c:order val="2"/>
          <c:tx>
            <c:strRef>
              <c:f>'Gage R&amp;R_DTW'!$K$43</c:f>
              <c:strCache>
                <c:ptCount val="1"/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'Gage R&amp;R_DTW'!$C$34:$L$34</c:f>
              <c:numCache>
                <c:formatCode>###0.0####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0D-44AC-BF9F-6D781E6BA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208"/>
        <c:axId val="86504960"/>
      </c:lineChart>
      <c:catAx>
        <c:axId val="8649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Część # / </a:t>
                </a:r>
                <a:r>
                  <a:rPr lang="pl-PL">
                    <a:solidFill>
                      <a:schemeClr val="accent1"/>
                    </a:solidFill>
                  </a:rPr>
                  <a:t>Part #</a:t>
                </a:r>
              </a:p>
            </c:rich>
          </c:tx>
          <c:layout>
            <c:manualLayout>
              <c:xMode val="edge"/>
              <c:yMode val="edge"/>
              <c:x val="0.50270453008789728"/>
              <c:y val="0.83300773558368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504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50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Wymiar / </a:t>
                </a:r>
                <a:r>
                  <a:rPr lang="pl-PL" sz="600">
                    <a:solidFill>
                      <a:schemeClr val="accent1"/>
                    </a:solidFill>
                  </a:rPr>
                  <a:t>Dimension</a:t>
                </a:r>
              </a:p>
            </c:rich>
          </c:tx>
          <c:layout>
            <c:manualLayout>
              <c:xMode val="edge"/>
              <c:yMode val="edge"/>
              <c:x val="9.4658553076402974E-3"/>
              <c:y val="0.33551054852320678"/>
            </c:manualLayout>
          </c:layout>
          <c:overlay val="0"/>
          <c:spPr>
            <a:noFill/>
            <a:ln w="25400">
              <a:noFill/>
            </a:ln>
          </c:spPr>
        </c:title>
        <c:numFmt formatCode="###0.0###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494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58012170385395512"/>
          <c:y val="0.90196423852726149"/>
          <c:w val="0.41582150101419896"/>
          <c:h val="8.62748402069554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Zakresy dla operatorów / </a:t>
            </a:r>
            <a:r>
              <a:rPr lang="pl-PL" sz="800"/>
              <a:t>Range Chart by operator</a:t>
            </a:r>
            <a:endParaRPr lang="pl-PL"/>
          </a:p>
        </c:rich>
      </c:tx>
      <c:layout>
        <c:manualLayout>
          <c:xMode val="edge"/>
          <c:yMode val="edge"/>
          <c:x val="0.41869961376779125"/>
          <c:y val="1.72542432195975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848345176365154E-2"/>
          <c:y val="8.5065174933941334E-2"/>
          <c:w val="0.85738567740008109"/>
          <c:h val="0.70415328083989515"/>
        </c:manualLayout>
      </c:layout>
      <c:lineChart>
        <c:grouping val="standard"/>
        <c:varyColors val="0"/>
        <c:ser>
          <c:idx val="1"/>
          <c:order val="0"/>
          <c:tx>
            <c:strRef>
              <c:f>'Gage R&amp;R_DTW'!$A$43</c:f>
              <c:strCache>
                <c:ptCount val="1"/>
              </c:strCache>
            </c:strRef>
          </c:tx>
          <c:spPr>
            <a:ln w="38100">
              <a:solidFill>
                <a:srgbClr val="0000FF"/>
              </a:solidFill>
              <a:prstDash val="sysDash"/>
            </a:ln>
          </c:spPr>
          <c:marker>
            <c:symbol val="dot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'Gage R&amp;R_DTW'!$C$25:$L$25</c:f>
              <c:numCache>
                <c:formatCode>###0.0####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F-4A21-9E58-59C731115784}"/>
            </c:ext>
          </c:extLst>
        </c:ser>
        <c:ser>
          <c:idx val="2"/>
          <c:order val="1"/>
          <c:tx>
            <c:strRef>
              <c:f>'Gage R&amp;R_DTW'!$F$43</c:f>
              <c:strCache>
                <c:ptCount val="1"/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'Gage R&amp;R_DTW'!$C$30:$L$30</c:f>
              <c:numCache>
                <c:formatCode>###0.0####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F-4A21-9E58-59C731115784}"/>
            </c:ext>
          </c:extLst>
        </c:ser>
        <c:ser>
          <c:idx val="3"/>
          <c:order val="2"/>
          <c:tx>
            <c:strRef>
              <c:f>'Gage R&amp;R_DTW'!$K$43</c:f>
              <c:strCache>
                <c:ptCount val="1"/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'Gage R&amp;R_DTW'!$C$35:$L$35</c:f>
              <c:numCache>
                <c:formatCode>###0.0####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F-4A21-9E58-59C731115784}"/>
            </c:ext>
          </c:extLst>
        </c:ser>
        <c:ser>
          <c:idx val="0"/>
          <c:order val="3"/>
          <c:tx>
            <c:v>UCLr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ash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4F-4A21-9E58-59C73111578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4F-4A21-9E58-59C73111578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4F-4A21-9E58-59C73111578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4F-4A21-9E58-59C73111578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4F-4A21-9E58-59C73111578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4F-4A21-9E58-59C73111578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4F-4A21-9E58-59C73111578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4F-4A21-9E58-59C73111578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4F-4A21-9E58-59C73111578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'Gage R&amp;R_DTW'!$C$201:$L$201</c:f>
              <c:numCache>
                <c:formatCode>0.00000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54F-4A21-9E58-59C731115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50112"/>
        <c:axId val="94252032"/>
      </c:lineChart>
      <c:catAx>
        <c:axId val="9425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Część # / </a:t>
                </a:r>
                <a:r>
                  <a:rPr lang="pl-PL">
                    <a:solidFill>
                      <a:schemeClr val="accent1"/>
                    </a:solidFill>
                  </a:rPr>
                  <a:t>Part #</a:t>
                </a:r>
              </a:p>
            </c:rich>
          </c:tx>
          <c:layout>
            <c:manualLayout>
              <c:xMode val="edge"/>
              <c:yMode val="edge"/>
              <c:x val="0.48272400401169369"/>
              <c:y val="0.831210148731408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252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2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Zakres / </a:t>
                </a:r>
                <a:r>
                  <a:rPr lang="pl-PL" sz="600">
                    <a:solidFill>
                      <a:schemeClr val="accent1"/>
                    </a:solidFill>
                  </a:rPr>
                  <a:t>Range</a:t>
                </a:r>
              </a:p>
            </c:rich>
          </c:tx>
          <c:layout>
            <c:manualLayout>
              <c:xMode val="edge"/>
              <c:yMode val="edge"/>
              <c:x val="1.6260178738903265E-2"/>
              <c:y val="0.42038216560509578"/>
            </c:manualLayout>
          </c:layout>
          <c:overlay val="0"/>
          <c:spPr>
            <a:noFill/>
            <a:ln w="25400">
              <a:noFill/>
            </a:ln>
          </c:spPr>
        </c:title>
        <c:numFmt formatCode="###0.0###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250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882137522764152"/>
          <c:y val="0.91082802547770703"/>
          <c:w val="0.48983788450946064"/>
          <c:h val="7.0063694267515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Q$9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91</xdr:row>
      <xdr:rowOff>57150</xdr:rowOff>
    </xdr:from>
    <xdr:to>
      <xdr:col>13</xdr:col>
      <xdr:colOff>1066800</xdr:colOff>
      <xdr:row>108</xdr:row>
      <xdr:rowOff>114300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</xdr:colOff>
      <xdr:row>60</xdr:row>
      <xdr:rowOff>0</xdr:rowOff>
    </xdr:from>
    <xdr:to>
      <xdr:col>4</xdr:col>
      <xdr:colOff>285750</xdr:colOff>
      <xdr:row>61</xdr:row>
      <xdr:rowOff>38100</xdr:rowOff>
    </xdr:to>
    <xdr:grpSp>
      <xdr:nvGrpSpPr>
        <xdr:cNvPr id="3077" name="Group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GrpSpPr>
          <a:grpSpLocks/>
        </xdr:cNvGrpSpPr>
      </xdr:nvGrpSpPr>
      <xdr:grpSpPr bwMode="auto">
        <a:xfrm>
          <a:off x="1400175" y="12420600"/>
          <a:ext cx="962025" cy="238125"/>
          <a:chOff x="-10814" y="-10972415"/>
          <a:chExt cx="21212" cy="12443"/>
        </a:xfrm>
      </xdr:grpSpPr>
      <xdr:sp macro="" textlink="">
        <xdr:nvSpPr>
          <xdr:cNvPr id="3078" name="Line 6">
            <a:extLst>
              <a:ext uri="{FF2B5EF4-FFF2-40B4-BE49-F238E27FC236}">
                <a16:creationId xmlns:a16="http://schemas.microsoft.com/office/drawing/2014/main" id="{00000000-0008-0000-0000-0000060C0000}"/>
              </a:ext>
            </a:extLst>
          </xdr:cNvPr>
          <xdr:cNvSpPr>
            <a:spLocks noChangeShapeType="1"/>
          </xdr:cNvSpPr>
        </xdr:nvSpPr>
        <xdr:spPr bwMode="auto">
          <a:xfrm>
            <a:off x="-10814" y="-10969169"/>
            <a:ext cx="1050" cy="919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79" name="Line 7">
            <a:extLst>
              <a:ext uri="{FF2B5EF4-FFF2-40B4-BE49-F238E27FC236}">
                <a16:creationId xmlns:a16="http://schemas.microsoft.com/office/drawing/2014/main" id="{00000000-0008-0000-0000-0000070C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-9764" y="-10972415"/>
            <a:ext cx="1" cy="1244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000-0000080C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-9763" y="-10972415"/>
            <a:ext cx="20161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12</xdr:col>
      <xdr:colOff>209550</xdr:colOff>
      <xdr:row>23</xdr:row>
      <xdr:rowOff>28575</xdr:rowOff>
    </xdr:from>
    <xdr:to>
      <xdr:col>12</xdr:col>
      <xdr:colOff>295275</xdr:colOff>
      <xdr:row>23</xdr:row>
      <xdr:rowOff>28575</xdr:rowOff>
    </xdr:to>
    <xdr:sp macro="" textlink="">
      <xdr:nvSpPr>
        <xdr:cNvPr id="3082" name="Line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>
          <a:off x="8001000" y="419100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209550</xdr:colOff>
      <xdr:row>24</xdr:row>
      <xdr:rowOff>19050</xdr:rowOff>
    </xdr:from>
    <xdr:to>
      <xdr:col>12</xdr:col>
      <xdr:colOff>295275</xdr:colOff>
      <xdr:row>24</xdr:row>
      <xdr:rowOff>19050</xdr:rowOff>
    </xdr:to>
    <xdr:sp macro="" textlink="">
      <xdr:nvSpPr>
        <xdr:cNvPr id="3083" name="Line 1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ShapeType="1"/>
        </xdr:cNvSpPr>
      </xdr:nvSpPr>
      <xdr:spPr bwMode="auto">
        <a:xfrm>
          <a:off x="8001000" y="43719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209550</xdr:colOff>
      <xdr:row>28</xdr:row>
      <xdr:rowOff>28575</xdr:rowOff>
    </xdr:from>
    <xdr:to>
      <xdr:col>12</xdr:col>
      <xdr:colOff>295275</xdr:colOff>
      <xdr:row>28</xdr:row>
      <xdr:rowOff>28575</xdr:rowOff>
    </xdr:to>
    <xdr:sp macro="" textlink="">
      <xdr:nvSpPr>
        <xdr:cNvPr id="3084" name="Line 1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ShapeType="1"/>
        </xdr:cNvSpPr>
      </xdr:nvSpPr>
      <xdr:spPr bwMode="auto">
        <a:xfrm>
          <a:off x="8001000" y="514350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209550</xdr:colOff>
      <xdr:row>29</xdr:row>
      <xdr:rowOff>19050</xdr:rowOff>
    </xdr:from>
    <xdr:to>
      <xdr:col>12</xdr:col>
      <xdr:colOff>295275</xdr:colOff>
      <xdr:row>29</xdr:row>
      <xdr:rowOff>19050</xdr:rowOff>
    </xdr:to>
    <xdr:sp macro="" textlink="">
      <xdr:nvSpPr>
        <xdr:cNvPr id="3085" name="Line 1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ShapeType="1"/>
        </xdr:cNvSpPr>
      </xdr:nvSpPr>
      <xdr:spPr bwMode="auto">
        <a:xfrm>
          <a:off x="8001000" y="53244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209550</xdr:colOff>
      <xdr:row>33</xdr:row>
      <xdr:rowOff>28575</xdr:rowOff>
    </xdr:from>
    <xdr:to>
      <xdr:col>12</xdr:col>
      <xdr:colOff>295275</xdr:colOff>
      <xdr:row>33</xdr:row>
      <xdr:rowOff>28575</xdr:rowOff>
    </xdr:to>
    <xdr:sp macro="" textlink="">
      <xdr:nvSpPr>
        <xdr:cNvPr id="3086" name="Line 14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ShapeType="1"/>
        </xdr:cNvSpPr>
      </xdr:nvSpPr>
      <xdr:spPr bwMode="auto">
        <a:xfrm>
          <a:off x="8001000" y="609600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209550</xdr:colOff>
      <xdr:row>34</xdr:row>
      <xdr:rowOff>19050</xdr:rowOff>
    </xdr:from>
    <xdr:to>
      <xdr:col>12</xdr:col>
      <xdr:colOff>295275</xdr:colOff>
      <xdr:row>34</xdr:row>
      <xdr:rowOff>19050</xdr:rowOff>
    </xdr:to>
    <xdr:sp macro="" textlink="">
      <xdr:nvSpPr>
        <xdr:cNvPr id="3087" name="Line 15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ShapeType="1"/>
        </xdr:cNvSpPr>
      </xdr:nvSpPr>
      <xdr:spPr bwMode="auto">
        <a:xfrm>
          <a:off x="8001000" y="62769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37</xdr:row>
      <xdr:rowOff>47625</xdr:rowOff>
    </xdr:from>
    <xdr:to>
      <xdr:col>12</xdr:col>
      <xdr:colOff>285750</xdr:colOff>
      <xdr:row>37</xdr:row>
      <xdr:rowOff>47625</xdr:rowOff>
    </xdr:to>
    <xdr:sp macro="" textlink="">
      <xdr:nvSpPr>
        <xdr:cNvPr id="3088" name="Line 16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ShapeType="1"/>
        </xdr:cNvSpPr>
      </xdr:nvSpPr>
      <xdr:spPr bwMode="auto">
        <a:xfrm>
          <a:off x="7991475" y="687705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37</xdr:row>
      <xdr:rowOff>28575</xdr:rowOff>
    </xdr:from>
    <xdr:to>
      <xdr:col>12</xdr:col>
      <xdr:colOff>285750</xdr:colOff>
      <xdr:row>37</xdr:row>
      <xdr:rowOff>28575</xdr:rowOff>
    </xdr:to>
    <xdr:sp macro="" textlink="">
      <xdr:nvSpPr>
        <xdr:cNvPr id="3089" name="Line 1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ShapeType="1"/>
        </xdr:cNvSpPr>
      </xdr:nvSpPr>
      <xdr:spPr bwMode="auto">
        <a:xfrm>
          <a:off x="7991475" y="685800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123825</xdr:colOff>
      <xdr:row>38</xdr:row>
      <xdr:rowOff>38100</xdr:rowOff>
    </xdr:from>
    <xdr:to>
      <xdr:col>12</xdr:col>
      <xdr:colOff>209550</xdr:colOff>
      <xdr:row>38</xdr:row>
      <xdr:rowOff>38100</xdr:rowOff>
    </xdr:to>
    <xdr:sp macro="" textlink="">
      <xdr:nvSpPr>
        <xdr:cNvPr id="3090" name="Line 1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ShapeType="1"/>
        </xdr:cNvSpPr>
      </xdr:nvSpPr>
      <xdr:spPr bwMode="auto">
        <a:xfrm>
          <a:off x="7915275" y="706755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47625</xdr:colOff>
      <xdr:row>38</xdr:row>
      <xdr:rowOff>38100</xdr:rowOff>
    </xdr:from>
    <xdr:to>
      <xdr:col>1</xdr:col>
      <xdr:colOff>133350</xdr:colOff>
      <xdr:row>38</xdr:row>
      <xdr:rowOff>38100</xdr:rowOff>
    </xdr:to>
    <xdr:sp macro="" textlink="">
      <xdr:nvSpPr>
        <xdr:cNvPr id="3091" name="Line 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ShapeType="1"/>
        </xdr:cNvSpPr>
      </xdr:nvSpPr>
      <xdr:spPr bwMode="auto">
        <a:xfrm>
          <a:off x="266700" y="706755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123825</xdr:colOff>
      <xdr:row>37</xdr:row>
      <xdr:rowOff>38100</xdr:rowOff>
    </xdr:from>
    <xdr:to>
      <xdr:col>1</xdr:col>
      <xdr:colOff>209550</xdr:colOff>
      <xdr:row>37</xdr:row>
      <xdr:rowOff>38100</xdr:rowOff>
    </xdr:to>
    <xdr:sp macro="" textlink="">
      <xdr:nvSpPr>
        <xdr:cNvPr id="3092" name="Line 20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ShapeType="1"/>
        </xdr:cNvSpPr>
      </xdr:nvSpPr>
      <xdr:spPr bwMode="auto">
        <a:xfrm>
          <a:off x="342900" y="68675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123825</xdr:colOff>
      <xdr:row>37</xdr:row>
      <xdr:rowOff>19050</xdr:rowOff>
    </xdr:from>
    <xdr:to>
      <xdr:col>1</xdr:col>
      <xdr:colOff>209550</xdr:colOff>
      <xdr:row>37</xdr:row>
      <xdr:rowOff>19050</xdr:rowOff>
    </xdr:to>
    <xdr:sp macro="" textlink="">
      <xdr:nvSpPr>
        <xdr:cNvPr id="3093" name="Line 2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ShapeType="1"/>
        </xdr:cNvSpPr>
      </xdr:nvSpPr>
      <xdr:spPr bwMode="auto">
        <a:xfrm>
          <a:off x="342900" y="68484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314325</xdr:colOff>
      <xdr:row>39</xdr:row>
      <xdr:rowOff>38100</xdr:rowOff>
    </xdr:from>
    <xdr:to>
      <xdr:col>2</xdr:col>
      <xdr:colOff>400050</xdr:colOff>
      <xdr:row>39</xdr:row>
      <xdr:rowOff>38100</xdr:rowOff>
    </xdr:to>
    <xdr:sp macro="" textlink="">
      <xdr:nvSpPr>
        <xdr:cNvPr id="3094" name="Line 2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ShapeType="1"/>
        </xdr:cNvSpPr>
      </xdr:nvSpPr>
      <xdr:spPr bwMode="auto">
        <a:xfrm>
          <a:off x="962025" y="72675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314325</xdr:colOff>
      <xdr:row>39</xdr:row>
      <xdr:rowOff>19050</xdr:rowOff>
    </xdr:from>
    <xdr:to>
      <xdr:col>2</xdr:col>
      <xdr:colOff>400050</xdr:colOff>
      <xdr:row>39</xdr:row>
      <xdr:rowOff>19050</xdr:rowOff>
    </xdr:to>
    <xdr:sp macro="" textlink="">
      <xdr:nvSpPr>
        <xdr:cNvPr id="3095" name="Line 2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ShapeType="1"/>
        </xdr:cNvSpPr>
      </xdr:nvSpPr>
      <xdr:spPr bwMode="auto">
        <a:xfrm>
          <a:off x="962025" y="72485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314325</xdr:colOff>
      <xdr:row>40</xdr:row>
      <xdr:rowOff>38100</xdr:rowOff>
    </xdr:from>
    <xdr:to>
      <xdr:col>2</xdr:col>
      <xdr:colOff>400050</xdr:colOff>
      <xdr:row>40</xdr:row>
      <xdr:rowOff>38100</xdr:rowOff>
    </xdr:to>
    <xdr:sp macro="" textlink="">
      <xdr:nvSpPr>
        <xdr:cNvPr id="3096" name="Line 24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ShapeType="1"/>
        </xdr:cNvSpPr>
      </xdr:nvSpPr>
      <xdr:spPr bwMode="auto">
        <a:xfrm>
          <a:off x="962025" y="746760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314325</xdr:colOff>
      <xdr:row>40</xdr:row>
      <xdr:rowOff>19050</xdr:rowOff>
    </xdr:from>
    <xdr:to>
      <xdr:col>2</xdr:col>
      <xdr:colOff>400050</xdr:colOff>
      <xdr:row>40</xdr:row>
      <xdr:rowOff>19050</xdr:rowOff>
    </xdr:to>
    <xdr:sp macro="" textlink="">
      <xdr:nvSpPr>
        <xdr:cNvPr id="3097" name="Line 25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ShapeType="1"/>
        </xdr:cNvSpPr>
      </xdr:nvSpPr>
      <xdr:spPr bwMode="auto">
        <a:xfrm>
          <a:off x="962025" y="744855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361950</xdr:colOff>
      <xdr:row>43</xdr:row>
      <xdr:rowOff>38100</xdr:rowOff>
    </xdr:from>
    <xdr:to>
      <xdr:col>7</xdr:col>
      <xdr:colOff>447675</xdr:colOff>
      <xdr:row>43</xdr:row>
      <xdr:rowOff>38100</xdr:rowOff>
    </xdr:to>
    <xdr:sp macro="" textlink="">
      <xdr:nvSpPr>
        <xdr:cNvPr id="3098" name="Line 26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ShapeType="1"/>
        </xdr:cNvSpPr>
      </xdr:nvSpPr>
      <xdr:spPr bwMode="auto">
        <a:xfrm>
          <a:off x="4581525" y="86201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504825</xdr:colOff>
      <xdr:row>43</xdr:row>
      <xdr:rowOff>38100</xdr:rowOff>
    </xdr:from>
    <xdr:to>
      <xdr:col>4</xdr:col>
      <xdr:colOff>590550</xdr:colOff>
      <xdr:row>43</xdr:row>
      <xdr:rowOff>38100</xdr:rowOff>
    </xdr:to>
    <xdr:sp macro="" textlink="">
      <xdr:nvSpPr>
        <xdr:cNvPr id="3099" name="Line 27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ShapeType="1"/>
        </xdr:cNvSpPr>
      </xdr:nvSpPr>
      <xdr:spPr bwMode="auto">
        <a:xfrm>
          <a:off x="2581275" y="86201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504825</xdr:colOff>
      <xdr:row>43</xdr:row>
      <xdr:rowOff>19050</xdr:rowOff>
    </xdr:from>
    <xdr:to>
      <xdr:col>4</xdr:col>
      <xdr:colOff>590550</xdr:colOff>
      <xdr:row>43</xdr:row>
      <xdr:rowOff>19050</xdr:rowOff>
    </xdr:to>
    <xdr:sp macro="" textlink="">
      <xdr:nvSpPr>
        <xdr:cNvPr id="3100" name="Line 2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ShapeType="1"/>
        </xdr:cNvSpPr>
      </xdr:nvSpPr>
      <xdr:spPr bwMode="auto">
        <a:xfrm>
          <a:off x="2581275" y="86010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46</xdr:row>
      <xdr:rowOff>38100</xdr:rowOff>
    </xdr:from>
    <xdr:to>
      <xdr:col>3</xdr:col>
      <xdr:colOff>276225</xdr:colOff>
      <xdr:row>46</xdr:row>
      <xdr:rowOff>38100</xdr:rowOff>
    </xdr:to>
    <xdr:sp macro="" textlink="">
      <xdr:nvSpPr>
        <xdr:cNvPr id="3101" name="Line 29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ShapeType="1"/>
        </xdr:cNvSpPr>
      </xdr:nvSpPr>
      <xdr:spPr bwMode="auto">
        <a:xfrm>
          <a:off x="1552575" y="916305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46</xdr:row>
      <xdr:rowOff>19050</xdr:rowOff>
    </xdr:from>
    <xdr:to>
      <xdr:col>3</xdr:col>
      <xdr:colOff>276225</xdr:colOff>
      <xdr:row>46</xdr:row>
      <xdr:rowOff>19050</xdr:rowOff>
    </xdr:to>
    <xdr:sp macro="" textlink="">
      <xdr:nvSpPr>
        <xdr:cNvPr id="3102" name="Line 30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ShapeType="1"/>
        </xdr:cNvSpPr>
      </xdr:nvSpPr>
      <xdr:spPr bwMode="auto">
        <a:xfrm>
          <a:off x="1552575" y="914400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209550</xdr:colOff>
      <xdr:row>50</xdr:row>
      <xdr:rowOff>47625</xdr:rowOff>
    </xdr:from>
    <xdr:to>
      <xdr:col>3</xdr:col>
      <xdr:colOff>295275</xdr:colOff>
      <xdr:row>50</xdr:row>
      <xdr:rowOff>47625</xdr:rowOff>
    </xdr:to>
    <xdr:sp macro="" textlink="">
      <xdr:nvSpPr>
        <xdr:cNvPr id="3103" name="Line 3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ShapeType="1"/>
        </xdr:cNvSpPr>
      </xdr:nvSpPr>
      <xdr:spPr bwMode="auto">
        <a:xfrm>
          <a:off x="1571625" y="98774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361950</xdr:colOff>
      <xdr:row>38</xdr:row>
      <xdr:rowOff>38100</xdr:rowOff>
    </xdr:from>
    <xdr:to>
      <xdr:col>2</xdr:col>
      <xdr:colOff>447675</xdr:colOff>
      <xdr:row>38</xdr:row>
      <xdr:rowOff>38100</xdr:rowOff>
    </xdr:to>
    <xdr:sp macro="" textlink="">
      <xdr:nvSpPr>
        <xdr:cNvPr id="3104" name="Line 3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ShapeType="1"/>
        </xdr:cNvSpPr>
      </xdr:nvSpPr>
      <xdr:spPr bwMode="auto">
        <a:xfrm>
          <a:off x="1009650" y="706755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542925</xdr:colOff>
      <xdr:row>38</xdr:row>
      <xdr:rowOff>38100</xdr:rowOff>
    </xdr:from>
    <xdr:to>
      <xdr:col>3</xdr:col>
      <xdr:colOff>628650</xdr:colOff>
      <xdr:row>38</xdr:row>
      <xdr:rowOff>38100</xdr:rowOff>
    </xdr:to>
    <xdr:sp macro="" textlink="">
      <xdr:nvSpPr>
        <xdr:cNvPr id="3105" name="Line 3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ShapeType="1"/>
        </xdr:cNvSpPr>
      </xdr:nvSpPr>
      <xdr:spPr bwMode="auto">
        <a:xfrm>
          <a:off x="1905000" y="706755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54</xdr:row>
      <xdr:rowOff>0</xdr:rowOff>
    </xdr:from>
    <xdr:to>
      <xdr:col>4</xdr:col>
      <xdr:colOff>133350</xdr:colOff>
      <xdr:row>55</xdr:row>
      <xdr:rowOff>38100</xdr:rowOff>
    </xdr:to>
    <xdr:grpSp>
      <xdr:nvGrpSpPr>
        <xdr:cNvPr id="3106" name="Group 34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GrpSpPr>
          <a:grpSpLocks/>
        </xdr:cNvGrpSpPr>
      </xdr:nvGrpSpPr>
      <xdr:grpSpPr bwMode="auto">
        <a:xfrm>
          <a:off x="1371600" y="11391900"/>
          <a:ext cx="838200" cy="228600"/>
          <a:chOff x="-1920" y="-3597650"/>
          <a:chExt cx="12938" cy="5819"/>
        </a:xfrm>
      </xdr:grpSpPr>
      <xdr:sp macro="" textlink="">
        <xdr:nvSpPr>
          <xdr:cNvPr id="3107" name="Line 35">
            <a:extLst>
              <a:ext uri="{FF2B5EF4-FFF2-40B4-BE49-F238E27FC236}">
                <a16:creationId xmlns:a16="http://schemas.microsoft.com/office/drawing/2014/main" id="{00000000-0008-0000-0000-0000230C0000}"/>
              </a:ext>
            </a:extLst>
          </xdr:cNvPr>
          <xdr:cNvSpPr>
            <a:spLocks noChangeShapeType="1"/>
          </xdr:cNvSpPr>
        </xdr:nvSpPr>
        <xdr:spPr bwMode="auto">
          <a:xfrm>
            <a:off x="-1920" y="-3596132"/>
            <a:ext cx="588" cy="430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08" name="Line 36">
            <a:extLst>
              <a:ext uri="{FF2B5EF4-FFF2-40B4-BE49-F238E27FC236}">
                <a16:creationId xmlns:a16="http://schemas.microsoft.com/office/drawing/2014/main" id="{00000000-0008-0000-0000-0000240C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-1332" y="-3597650"/>
            <a:ext cx="1" cy="581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09" name="Line 37">
            <a:extLst>
              <a:ext uri="{FF2B5EF4-FFF2-40B4-BE49-F238E27FC236}">
                <a16:creationId xmlns:a16="http://schemas.microsoft.com/office/drawing/2014/main" id="{00000000-0008-0000-0000-0000250C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-1331" y="-3597650"/>
            <a:ext cx="12349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704850</xdr:colOff>
      <xdr:row>50</xdr:row>
      <xdr:rowOff>9525</xdr:rowOff>
    </xdr:from>
    <xdr:to>
      <xdr:col>5</xdr:col>
      <xdr:colOff>133350</xdr:colOff>
      <xdr:row>51</xdr:row>
      <xdr:rowOff>28575</xdr:rowOff>
    </xdr:to>
    <xdr:grpSp>
      <xdr:nvGrpSpPr>
        <xdr:cNvPr id="3110" name="Group 38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GrpSpPr>
          <a:grpSpLocks/>
        </xdr:cNvGrpSpPr>
      </xdr:nvGrpSpPr>
      <xdr:grpSpPr bwMode="auto">
        <a:xfrm>
          <a:off x="1352550" y="10696575"/>
          <a:ext cx="1571625" cy="219075"/>
          <a:chOff x="-73" y="-7258152"/>
          <a:chExt cx="14687" cy="16422"/>
        </a:xfrm>
      </xdr:grpSpPr>
      <xdr:sp macro="" textlink="">
        <xdr:nvSpPr>
          <xdr:cNvPr id="3111" name="Line 39">
            <a:extLst>
              <a:ext uri="{FF2B5EF4-FFF2-40B4-BE49-F238E27FC236}">
                <a16:creationId xmlns:a16="http://schemas.microsoft.com/office/drawing/2014/main" id="{00000000-0008-0000-0000-0000270C0000}"/>
              </a:ext>
            </a:extLst>
          </xdr:cNvPr>
          <xdr:cNvSpPr>
            <a:spLocks noChangeShapeType="1"/>
          </xdr:cNvSpPr>
        </xdr:nvSpPr>
        <xdr:spPr bwMode="auto">
          <a:xfrm>
            <a:off x="-73" y="-7253868"/>
            <a:ext cx="712" cy="1213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12" name="Line 40">
            <a:extLst>
              <a:ext uri="{FF2B5EF4-FFF2-40B4-BE49-F238E27FC236}">
                <a16:creationId xmlns:a16="http://schemas.microsoft.com/office/drawing/2014/main" id="{00000000-0008-0000-0000-0000280C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39" y="-7258152"/>
            <a:ext cx="1" cy="1642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13" name="Line 41">
            <a:extLst>
              <a:ext uri="{FF2B5EF4-FFF2-40B4-BE49-F238E27FC236}">
                <a16:creationId xmlns:a16="http://schemas.microsoft.com/office/drawing/2014/main" id="{00000000-0008-0000-0000-0000290C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40" y="-7258152"/>
            <a:ext cx="13974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295275</xdr:colOff>
      <xdr:row>68</xdr:row>
      <xdr:rowOff>180975</xdr:rowOff>
    </xdr:from>
    <xdr:to>
      <xdr:col>11</xdr:col>
      <xdr:colOff>295275</xdr:colOff>
      <xdr:row>69</xdr:row>
      <xdr:rowOff>171450</xdr:rowOff>
    </xdr:to>
    <xdr:sp macro="" textlink="">
      <xdr:nvSpPr>
        <xdr:cNvPr id="3114" name="Line 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ShapeType="1"/>
        </xdr:cNvSpPr>
      </xdr:nvSpPr>
      <xdr:spPr bwMode="auto">
        <a:xfrm>
          <a:off x="7372350" y="130873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12</xdr:col>
      <xdr:colOff>95250</xdr:colOff>
      <xdr:row>35</xdr:row>
      <xdr:rowOff>47625</xdr:rowOff>
    </xdr:from>
    <xdr:to>
      <xdr:col>12</xdr:col>
      <xdr:colOff>171450</xdr:colOff>
      <xdr:row>35</xdr:row>
      <xdr:rowOff>47625</xdr:rowOff>
    </xdr:to>
    <xdr:sp macro="" textlink="">
      <xdr:nvSpPr>
        <xdr:cNvPr id="3119" name="Line 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ShapeType="1"/>
        </xdr:cNvSpPr>
      </xdr:nvSpPr>
      <xdr:spPr bwMode="auto">
        <a:xfrm>
          <a:off x="7886700" y="64960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95250</xdr:colOff>
      <xdr:row>35</xdr:row>
      <xdr:rowOff>28575</xdr:rowOff>
    </xdr:from>
    <xdr:to>
      <xdr:col>12</xdr:col>
      <xdr:colOff>171450</xdr:colOff>
      <xdr:row>35</xdr:row>
      <xdr:rowOff>28575</xdr:rowOff>
    </xdr:to>
    <xdr:sp macro="" textlink="">
      <xdr:nvSpPr>
        <xdr:cNvPr id="3120" name="Line 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ShapeType="1"/>
        </xdr:cNvSpPr>
      </xdr:nvSpPr>
      <xdr:spPr bwMode="auto">
        <a:xfrm>
          <a:off x="7886700" y="64770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73</xdr:row>
      <xdr:rowOff>38100</xdr:rowOff>
    </xdr:from>
    <xdr:to>
      <xdr:col>13</xdr:col>
      <xdr:colOff>1009650</xdr:colOff>
      <xdr:row>90</xdr:row>
      <xdr:rowOff>114300</xdr:rowOff>
    </xdr:to>
    <xdr:graphicFrame macro="">
      <xdr:nvGraphicFramePr>
        <xdr:cNvPr id="3121" name="Chart 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428625</xdr:colOff>
          <xdr:row>11</xdr:row>
          <xdr:rowOff>9525</xdr:rowOff>
        </xdr:from>
        <xdr:to>
          <xdr:col>13</xdr:col>
          <xdr:colOff>447675</xdr:colOff>
          <xdr:row>12</xdr:row>
          <xdr:rowOff>57150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Metoda: wg. tolerancji / Using TOLERANCE method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12</xdr:row>
          <xdr:rowOff>57150</xdr:rowOff>
        </xdr:from>
        <xdr:to>
          <xdr:col>13</xdr:col>
          <xdr:colOff>590550</xdr:colOff>
          <xdr:row>13</xdr:row>
          <xdr:rowOff>238125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Metoda: porównanie czesci / Using Part to Part variation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13</xdr:col>
      <xdr:colOff>57150</xdr:colOff>
      <xdr:row>0</xdr:row>
      <xdr:rowOff>161924</xdr:rowOff>
    </xdr:from>
    <xdr:to>
      <xdr:col>13</xdr:col>
      <xdr:colOff>1009650</xdr:colOff>
      <xdr:row>0</xdr:row>
      <xdr:rowOff>754591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29625" y="161924"/>
          <a:ext cx="952500" cy="592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pollo.delphiauto.net/WINDOWS/Temporary%20Internet%20Files/Content.IE5/8HST45S5/fmea_form_generic_v3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FME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A213"/>
  <sheetViews>
    <sheetView showGridLines="0" tabSelected="1" zoomScaleNormal="100" workbookViewId="0">
      <selection sqref="A1:C1"/>
    </sheetView>
  </sheetViews>
  <sheetFormatPr defaultRowHeight="12.75" x14ac:dyDescent="0.2"/>
  <cols>
    <col min="1" max="1" width="3.28515625" style="6" customWidth="1"/>
    <col min="2" max="2" width="6.42578125" style="6" customWidth="1"/>
    <col min="3" max="12" width="10.7109375" style="6" customWidth="1"/>
    <col min="13" max="13" width="8.7109375" style="6" customWidth="1"/>
    <col min="14" max="14" width="16.7109375" style="6" customWidth="1"/>
    <col min="15" max="15" width="20" style="7" hidden="1" customWidth="1"/>
    <col min="16" max="16" width="14.7109375" style="8" hidden="1" customWidth="1"/>
    <col min="17" max="17" width="10.28515625" style="8" hidden="1" customWidth="1"/>
    <col min="18" max="18" width="9.85546875" style="8" hidden="1" customWidth="1"/>
    <col min="19" max="19" width="30.7109375" style="7" hidden="1" customWidth="1"/>
    <col min="20" max="20" width="9.140625" style="9" hidden="1" customWidth="1"/>
    <col min="21" max="21" width="9.140625" style="10" hidden="1" customWidth="1"/>
    <col min="22" max="23" width="9.140625" style="9"/>
    <col min="24" max="27" width="9.140625" style="4"/>
    <col min="28" max="16384" width="9.140625" style="5"/>
  </cols>
  <sheetData>
    <row r="1" spans="1:27" ht="69" customHeight="1" x14ac:dyDescent="0.2">
      <c r="A1" s="356" t="s">
        <v>164</v>
      </c>
      <c r="B1" s="341"/>
      <c r="C1" s="341"/>
      <c r="D1" s="342" t="s">
        <v>160</v>
      </c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2"/>
      <c r="P1" s="2"/>
      <c r="Q1" s="2"/>
      <c r="R1" s="2"/>
      <c r="S1" s="2"/>
      <c r="T1" s="2"/>
      <c r="U1" s="2"/>
      <c r="V1" s="2"/>
      <c r="W1" s="2"/>
    </row>
    <row r="2" spans="1:27" ht="6.75" customHeight="1" x14ac:dyDescent="0.2">
      <c r="A2" s="1"/>
      <c r="B2" s="1"/>
      <c r="C2" s="1"/>
    </row>
    <row r="3" spans="1:27" ht="9.9499999999999993" customHeight="1" thickBot="1" x14ac:dyDescent="0.25">
      <c r="A3" s="345" t="s">
        <v>134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"/>
      <c r="P3" s="3"/>
      <c r="Q3" s="3"/>
      <c r="R3" s="3"/>
      <c r="S3" s="3"/>
      <c r="T3" s="3"/>
      <c r="U3" s="3"/>
      <c r="V3" s="3"/>
      <c r="W3" s="3"/>
    </row>
    <row r="4" spans="1:27" ht="30" customHeight="1" thickBot="1" x14ac:dyDescent="0.25">
      <c r="A4" s="343" t="s">
        <v>84</v>
      </c>
      <c r="B4" s="344"/>
      <c r="C4" s="344"/>
      <c r="D4" s="316"/>
      <c r="E4" s="317"/>
      <c r="F4" s="321" t="s">
        <v>85</v>
      </c>
      <c r="G4" s="344"/>
      <c r="H4" s="316"/>
      <c r="I4" s="316"/>
      <c r="J4" s="320" t="s">
        <v>86</v>
      </c>
      <c r="K4" s="321"/>
      <c r="L4" s="316"/>
      <c r="M4" s="316"/>
      <c r="N4" s="317"/>
      <c r="O4" s="10"/>
      <c r="R4" s="10"/>
      <c r="S4" s="10"/>
      <c r="T4" s="10"/>
      <c r="V4" s="10"/>
      <c r="W4" s="10"/>
    </row>
    <row r="5" spans="1:27" s="13" customFormat="1" ht="30" customHeight="1" thickBot="1" x14ac:dyDescent="0.25">
      <c r="A5" s="343" t="s">
        <v>87</v>
      </c>
      <c r="B5" s="344"/>
      <c r="C5" s="344"/>
      <c r="D5" s="316"/>
      <c r="E5" s="317"/>
      <c r="F5" s="321" t="s">
        <v>88</v>
      </c>
      <c r="G5" s="344"/>
      <c r="H5" s="316"/>
      <c r="I5" s="316"/>
      <c r="J5" s="322" t="s">
        <v>89</v>
      </c>
      <c r="K5" s="323"/>
      <c r="L5" s="318"/>
      <c r="M5" s="318"/>
      <c r="N5" s="319"/>
      <c r="O5" s="10"/>
      <c r="R5" s="10"/>
      <c r="S5" s="10"/>
      <c r="T5" s="10"/>
      <c r="U5" s="10"/>
      <c r="V5" s="10"/>
      <c r="W5" s="10"/>
      <c r="X5" s="12"/>
      <c r="Y5" s="12"/>
      <c r="Z5" s="12"/>
      <c r="AA5" s="12"/>
    </row>
    <row r="6" spans="1:27" s="13" customFormat="1" ht="9.9499999999999993" customHeight="1" thickBot="1" x14ac:dyDescent="0.25">
      <c r="A6" s="50"/>
      <c r="B6" s="50"/>
      <c r="C6" s="50"/>
      <c r="D6" s="47"/>
      <c r="E6" s="47"/>
      <c r="F6" s="46"/>
      <c r="G6" s="46"/>
      <c r="H6" s="47"/>
      <c r="I6" s="47"/>
      <c r="J6" s="48"/>
      <c r="K6" s="48"/>
      <c r="L6" s="49"/>
      <c r="M6" s="49"/>
      <c r="N6" s="49"/>
      <c r="O6" s="10"/>
      <c r="R6" s="10"/>
      <c r="S6" s="10"/>
      <c r="T6" s="10"/>
      <c r="U6" s="10"/>
      <c r="V6" s="10"/>
      <c r="W6" s="10"/>
      <c r="X6" s="12"/>
      <c r="Y6" s="12"/>
      <c r="Z6" s="12"/>
      <c r="AA6" s="12"/>
    </row>
    <row r="7" spans="1:27" s="13" customFormat="1" ht="30" customHeight="1" thickBot="1" x14ac:dyDescent="0.25">
      <c r="A7" s="304" t="s">
        <v>136</v>
      </c>
      <c r="B7" s="305"/>
      <c r="C7" s="305"/>
      <c r="D7" s="306"/>
      <c r="E7" s="307"/>
      <c r="F7" s="304" t="s">
        <v>137</v>
      </c>
      <c r="G7" s="305"/>
      <c r="H7" s="308"/>
      <c r="I7" s="309"/>
      <c r="J7" s="310" t="s">
        <v>89</v>
      </c>
      <c r="K7" s="311"/>
      <c r="L7" s="326"/>
      <c r="M7" s="326"/>
      <c r="N7" s="327"/>
      <c r="O7" s="10"/>
      <c r="T7" s="207" t="s">
        <v>161</v>
      </c>
      <c r="U7" s="207" t="s">
        <v>162</v>
      </c>
      <c r="V7" s="10"/>
      <c r="W7" s="10"/>
      <c r="X7" s="12"/>
      <c r="Y7" s="12"/>
      <c r="Z7" s="12"/>
      <c r="AA7" s="12"/>
    </row>
    <row r="8" spans="1:27" s="13" customFormat="1" ht="15" customHeight="1" x14ac:dyDescent="0.2">
      <c r="A8" s="277" t="s">
        <v>133</v>
      </c>
      <c r="B8" s="278"/>
      <c r="C8" s="278"/>
      <c r="D8" s="293"/>
      <c r="E8" s="294"/>
      <c r="F8" s="297" t="s">
        <v>138</v>
      </c>
      <c r="G8" s="298"/>
      <c r="H8" s="294"/>
      <c r="I8" s="304" t="str">
        <f>IF(Q9=1,"Tolerancja (Tol)","Całkowita różnica (TV)")</f>
        <v>Tolerancja (Tol)</v>
      </c>
      <c r="J8" s="305"/>
      <c r="K8" s="305"/>
      <c r="L8" s="328" t="str">
        <f>IF(Q10&lt;&gt;0,IF(Q9=1,H8,D62),"")</f>
        <v/>
      </c>
      <c r="M8" s="277" t="s">
        <v>135</v>
      </c>
      <c r="N8" s="294"/>
      <c r="O8" s="10"/>
      <c r="T8" s="19">
        <v>2</v>
      </c>
      <c r="U8" s="19">
        <v>0.70709999999999995</v>
      </c>
      <c r="V8" s="10"/>
      <c r="W8" s="10"/>
      <c r="X8" s="12"/>
      <c r="Y8" s="12"/>
      <c r="Z8" s="12"/>
      <c r="AA8" s="12"/>
    </row>
    <row r="9" spans="1:27" s="14" customFormat="1" ht="15" customHeight="1" thickBot="1" x14ac:dyDescent="0.25">
      <c r="A9" s="291"/>
      <c r="B9" s="292"/>
      <c r="C9" s="292"/>
      <c r="D9" s="295"/>
      <c r="E9" s="296"/>
      <c r="F9" s="299"/>
      <c r="G9" s="300"/>
      <c r="H9" s="296"/>
      <c r="I9" s="330" t="str">
        <f>IF(Q9=1,"Tolerance (Tol)","Total Variation (TV)")</f>
        <v>Tolerance (Tol)</v>
      </c>
      <c r="J9" s="331"/>
      <c r="K9" s="331"/>
      <c r="L9" s="329"/>
      <c r="M9" s="291"/>
      <c r="N9" s="296"/>
      <c r="P9" s="11" t="s">
        <v>0</v>
      </c>
      <c r="Q9" s="199">
        <v>1</v>
      </c>
      <c r="R9" s="8"/>
      <c r="S9" s="7"/>
      <c r="T9" s="208">
        <v>3</v>
      </c>
      <c r="U9" s="208">
        <v>0.52310000000000001</v>
      </c>
      <c r="V9" s="15"/>
      <c r="W9" s="15"/>
      <c r="X9" s="16"/>
      <c r="Y9" s="16"/>
      <c r="Z9" s="16"/>
      <c r="AA9" s="16"/>
    </row>
    <row r="10" spans="1:27" s="14" customFormat="1" ht="6.75" customHeight="1" x14ac:dyDescent="0.2">
      <c r="A10" s="302" t="s">
        <v>126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P10" s="11" t="s">
        <v>1</v>
      </c>
      <c r="Q10" s="8">
        <f>COUNT(C21:L23,C26:L28,C31:L33)</f>
        <v>0</v>
      </c>
      <c r="R10" s="8"/>
      <c r="S10" s="7"/>
      <c r="T10" s="208">
        <v>4</v>
      </c>
      <c r="U10" s="208">
        <v>0.44669999999999999</v>
      </c>
      <c r="V10" s="15"/>
      <c r="W10" s="15"/>
      <c r="X10" s="16"/>
      <c r="Y10" s="16"/>
      <c r="Z10" s="16"/>
      <c r="AA10" s="16"/>
    </row>
    <row r="11" spans="1:27" s="14" customFormat="1" ht="12.75" customHeight="1" thickBot="1" x14ac:dyDescent="0.25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P11" s="11" t="s">
        <v>2</v>
      </c>
      <c r="Q11" s="8">
        <f>H12</f>
        <v>3</v>
      </c>
      <c r="R11" s="8"/>
      <c r="S11" s="7"/>
      <c r="T11" s="208">
        <v>5</v>
      </c>
      <c r="U11" s="208">
        <v>0.40300000000000002</v>
      </c>
      <c r="V11" s="15"/>
      <c r="W11" s="15"/>
      <c r="X11" s="16"/>
      <c r="Y11" s="16"/>
      <c r="Z11" s="16"/>
      <c r="AA11" s="16"/>
    </row>
    <row r="12" spans="1:27" s="17" customFormat="1" ht="23.25" customHeight="1" x14ac:dyDescent="0.2">
      <c r="A12" s="51" t="s">
        <v>90</v>
      </c>
      <c r="B12" s="58" t="s">
        <v>128</v>
      </c>
      <c r="C12" s="58"/>
      <c r="D12" s="58"/>
      <c r="E12" s="58" t="s">
        <v>127</v>
      </c>
      <c r="F12" s="58"/>
      <c r="G12" s="74"/>
      <c r="H12" s="191">
        <v>3</v>
      </c>
      <c r="I12" s="75" t="s">
        <v>132</v>
      </c>
      <c r="J12" s="56" t="str">
        <f>IF(OR(H12&lt;2,H12&gt;3),"POPRAW PAR. K1/WRONG K1 PAR.","OK")</f>
        <v>OK</v>
      </c>
      <c r="K12" s="57"/>
      <c r="L12" s="332"/>
      <c r="M12" s="333"/>
      <c r="N12" s="334"/>
      <c r="P12" s="11" t="s">
        <v>3</v>
      </c>
      <c r="Q12" s="8">
        <f>H13</f>
        <v>3</v>
      </c>
      <c r="R12" s="8"/>
      <c r="S12" s="7"/>
      <c r="T12" s="208">
        <v>6</v>
      </c>
      <c r="U12" s="208">
        <v>0.37419999999999998</v>
      </c>
      <c r="V12" s="10"/>
      <c r="W12" s="10"/>
      <c r="X12" s="18"/>
      <c r="Y12" s="18"/>
      <c r="Z12" s="18"/>
      <c r="AA12" s="18"/>
    </row>
    <row r="13" spans="1:27" s="17" customFormat="1" ht="15" customHeight="1" x14ac:dyDescent="0.2">
      <c r="A13" s="52" t="s">
        <v>91</v>
      </c>
      <c r="B13" s="290" t="s">
        <v>129</v>
      </c>
      <c r="C13" s="290"/>
      <c r="D13" s="290"/>
      <c r="E13" s="290" t="s">
        <v>127</v>
      </c>
      <c r="F13" s="290"/>
      <c r="G13" s="301"/>
      <c r="H13" s="192">
        <v>3</v>
      </c>
      <c r="I13" s="76" t="s">
        <v>132</v>
      </c>
      <c r="J13" s="324" t="str">
        <f>IF(OR(H13&lt;2,H13&gt;3),"POPRAW PAR. K2/WRONG K2 PAR.","OK")</f>
        <v>OK</v>
      </c>
      <c r="K13" s="325"/>
      <c r="L13" s="335"/>
      <c r="M13" s="336"/>
      <c r="N13" s="337"/>
      <c r="P13" s="11" t="s">
        <v>4</v>
      </c>
      <c r="Q13" s="8">
        <f>H14</f>
        <v>10</v>
      </c>
      <c r="R13" s="8"/>
      <c r="S13" s="7"/>
      <c r="T13" s="20">
        <v>7</v>
      </c>
      <c r="U13" s="20">
        <v>0.35339999999999999</v>
      </c>
      <c r="V13" s="10"/>
      <c r="W13" s="10"/>
      <c r="X13" s="18"/>
      <c r="Y13" s="18"/>
      <c r="Z13" s="18"/>
      <c r="AA13" s="18"/>
    </row>
    <row r="14" spans="1:27" s="17" customFormat="1" ht="20.100000000000001" customHeight="1" thickBot="1" x14ac:dyDescent="0.25">
      <c r="A14" s="53" t="s">
        <v>92</v>
      </c>
      <c r="B14" s="54" t="s">
        <v>130</v>
      </c>
      <c r="C14" s="55"/>
      <c r="D14" s="59"/>
      <c r="E14" s="312" t="s">
        <v>131</v>
      </c>
      <c r="F14" s="312"/>
      <c r="G14" s="313"/>
      <c r="H14" s="193">
        <v>10</v>
      </c>
      <c r="I14" s="77" t="s">
        <v>132</v>
      </c>
      <c r="J14" s="314" t="str">
        <f>IF(OR(H14&lt;2,H14&gt;10),"POPRAW PAR. K3/WRONG K3 PAR.","OK")</f>
        <v>OK</v>
      </c>
      <c r="K14" s="315"/>
      <c r="L14" s="338"/>
      <c r="M14" s="339"/>
      <c r="N14" s="340"/>
      <c r="P14" s="11" t="s">
        <v>5</v>
      </c>
      <c r="Q14" s="8">
        <f>Q11</f>
        <v>3</v>
      </c>
      <c r="R14" s="8"/>
      <c r="S14" s="7"/>
      <c r="T14" s="20">
        <v>8</v>
      </c>
      <c r="U14" s="20">
        <v>0.33750000000000002</v>
      </c>
      <c r="V14" s="10"/>
      <c r="W14" s="10"/>
      <c r="X14" s="18"/>
      <c r="Y14" s="18"/>
      <c r="Z14" s="18"/>
      <c r="AA14" s="18"/>
    </row>
    <row r="15" spans="1:27" s="20" customFormat="1" ht="9.9499999999999993" customHeight="1" thickBot="1" x14ac:dyDescent="0.2">
      <c r="L15" s="14"/>
      <c r="M15" s="14"/>
      <c r="N15" s="14"/>
      <c r="P15" s="11" t="s">
        <v>6</v>
      </c>
      <c r="Q15" s="8">
        <f>Q12</f>
        <v>3</v>
      </c>
      <c r="R15" s="8"/>
      <c r="S15" s="7"/>
      <c r="T15" s="7">
        <v>9</v>
      </c>
      <c r="U15" s="7">
        <v>0.32490000000000002</v>
      </c>
      <c r="V15" s="7"/>
      <c r="W15" s="7"/>
      <c r="X15" s="21"/>
      <c r="Y15" s="21"/>
      <c r="Z15" s="21"/>
      <c r="AA15" s="21"/>
    </row>
    <row r="16" spans="1:27" s="20" customFormat="1" ht="15" customHeight="1" x14ac:dyDescent="0.2">
      <c r="A16" s="277" t="s">
        <v>139</v>
      </c>
      <c r="B16" s="278"/>
      <c r="C16" s="278"/>
      <c r="D16" s="278"/>
      <c r="E16" s="278"/>
      <c r="F16" s="278"/>
      <c r="G16" s="278"/>
      <c r="H16" s="278"/>
      <c r="I16" s="279"/>
      <c r="J16" s="280" t="s">
        <v>140</v>
      </c>
      <c r="K16" s="281"/>
      <c r="L16" s="281"/>
      <c r="M16" s="281"/>
      <c r="N16" s="282"/>
      <c r="P16" s="11" t="s">
        <v>7</v>
      </c>
      <c r="Q16" s="8">
        <f>Q13</f>
        <v>10</v>
      </c>
      <c r="R16" s="8"/>
      <c r="S16" s="7"/>
      <c r="T16" s="7">
        <v>10</v>
      </c>
      <c r="U16" s="7">
        <v>0.31459999999999999</v>
      </c>
      <c r="V16" s="7"/>
      <c r="W16" s="7"/>
      <c r="X16" s="21"/>
      <c r="Y16" s="21"/>
      <c r="Z16" s="21"/>
      <c r="AA16" s="21"/>
    </row>
    <row r="17" spans="1:27" s="22" customFormat="1" ht="24.95" customHeight="1" thickBot="1" x14ac:dyDescent="0.2">
      <c r="A17" s="283" t="str">
        <f>IF(AND(S48&lt;&gt;"",$Q$10&lt;&gt;0),"Błąd, sprawdź natępujące komórki / 
Error, check the following cells:","")</f>
        <v/>
      </c>
      <c r="B17" s="284"/>
      <c r="C17" s="284"/>
      <c r="D17" s="284"/>
      <c r="E17" s="285" t="str">
        <f>IF($Q$10&lt;&gt;0,S48,"")</f>
        <v/>
      </c>
      <c r="F17" s="285"/>
      <c r="G17" s="285"/>
      <c r="H17" s="285"/>
      <c r="I17" s="286"/>
      <c r="J17" s="287" t="str">
        <f>I72</f>
        <v/>
      </c>
      <c r="K17" s="288"/>
      <c r="L17" s="288"/>
      <c r="M17" s="288"/>
      <c r="N17" s="289"/>
      <c r="P17" s="27" t="s">
        <v>8</v>
      </c>
      <c r="Q17" s="28" t="s">
        <v>9</v>
      </c>
      <c r="R17" s="28" t="s">
        <v>10</v>
      </c>
      <c r="S17" s="7" t="s">
        <v>11</v>
      </c>
      <c r="T17" s="11" t="s">
        <v>12</v>
      </c>
      <c r="U17" s="11" t="s">
        <v>13</v>
      </c>
      <c r="V17" s="23"/>
      <c r="W17" s="23"/>
      <c r="X17" s="24"/>
      <c r="Y17" s="24"/>
      <c r="Z17" s="24"/>
      <c r="AA17" s="24"/>
    </row>
    <row r="18" spans="1:27" ht="9.9499999999999993" customHeight="1" thickBo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5"/>
      <c r="M18" s="26"/>
      <c r="N18" s="26"/>
      <c r="O18" s="5"/>
    </row>
    <row r="19" spans="1:27" ht="15" customHeight="1" thickBot="1" x14ac:dyDescent="0.25">
      <c r="A19" s="61" t="s">
        <v>21</v>
      </c>
      <c r="B19" s="104"/>
      <c r="C19" s="209" t="s">
        <v>156</v>
      </c>
      <c r="D19" s="210"/>
      <c r="E19" s="210"/>
      <c r="F19" s="210"/>
      <c r="G19" s="210"/>
      <c r="H19" s="210"/>
      <c r="I19" s="210"/>
      <c r="J19" s="210"/>
      <c r="K19" s="210"/>
      <c r="L19" s="211"/>
      <c r="M19" s="212" t="s">
        <v>157</v>
      </c>
      <c r="N19" s="213"/>
      <c r="O19" s="30" t="s">
        <v>14</v>
      </c>
      <c r="P19" s="29">
        <f>COUNT(C$21:C$23)</f>
        <v>0</v>
      </c>
      <c r="Q19" s="8">
        <f>IF($Q$16&lt;2,2,$Q$14)</f>
        <v>3</v>
      </c>
      <c r="R19" s="8">
        <f t="shared" ref="R19:R48" si="0">IF(OR(P19&gt;Q19,AND(P19&lt;2,Q19&lt;&gt;0)),1,"")</f>
        <v>1</v>
      </c>
      <c r="S19" s="7" t="str">
        <f>IF(R19=1,O19,"")</f>
        <v>A1</v>
      </c>
      <c r="T19" s="11">
        <f>IF(C$25="",0,IF(C$25&lt;=$N$40,0,1))</f>
        <v>0</v>
      </c>
      <c r="U19" s="7" t="str">
        <f>IF(T19=1,O19,"")</f>
        <v/>
      </c>
    </row>
    <row r="20" spans="1:27" ht="27" customHeight="1" thickBot="1" x14ac:dyDescent="0.25">
      <c r="A20" s="249" t="s">
        <v>141</v>
      </c>
      <c r="B20" s="250"/>
      <c r="C20" s="70">
        <v>1</v>
      </c>
      <c r="D20" s="71">
        <v>2</v>
      </c>
      <c r="E20" s="71">
        <v>3</v>
      </c>
      <c r="F20" s="71">
        <v>4</v>
      </c>
      <c r="G20" s="71">
        <v>5</v>
      </c>
      <c r="H20" s="71">
        <v>6</v>
      </c>
      <c r="I20" s="71">
        <v>7</v>
      </c>
      <c r="J20" s="71">
        <v>8</v>
      </c>
      <c r="K20" s="72">
        <v>9</v>
      </c>
      <c r="L20" s="73">
        <v>10</v>
      </c>
      <c r="M20" s="105"/>
      <c r="N20" s="106" t="s">
        <v>25</v>
      </c>
      <c r="O20" s="31" t="s">
        <v>15</v>
      </c>
      <c r="P20" s="29">
        <f>COUNT(D$21:D$23)</f>
        <v>0</v>
      </c>
      <c r="Q20" s="8">
        <f>IF($Q$16&lt;2,2,$Q$14)</f>
        <v>3</v>
      </c>
      <c r="R20" s="8">
        <f t="shared" si="0"/>
        <v>1</v>
      </c>
      <c r="S20" s="7" t="str">
        <f t="shared" ref="S20:S48" si="1">IF(R20=1,S19&amp;" "&amp;O20,S19)</f>
        <v>A1 A2</v>
      </c>
      <c r="T20" s="11">
        <f>IF(D$25="",0,IF(D$25&lt;=$N$40,0,1))</f>
        <v>0</v>
      </c>
      <c r="U20" s="7" t="str">
        <f t="shared" ref="U20:U48" si="2">IF(T20=1,U19&amp;" "&amp;O20,U19)</f>
        <v/>
      </c>
    </row>
    <row r="21" spans="1:27" ht="15" customHeight="1" x14ac:dyDescent="0.25">
      <c r="A21" s="62" t="s">
        <v>22</v>
      </c>
      <c r="B21" s="104">
        <v>1</v>
      </c>
      <c r="C21" s="194"/>
      <c r="D21" s="195"/>
      <c r="E21" s="195"/>
      <c r="F21" s="195"/>
      <c r="G21" s="195"/>
      <c r="H21" s="195"/>
      <c r="I21" s="195"/>
      <c r="J21" s="195"/>
      <c r="K21" s="195"/>
      <c r="L21" s="195"/>
      <c r="M21" s="107" t="s">
        <v>93</v>
      </c>
      <c r="N21" s="108" t="str">
        <f>IF($Q$10=0,"",IF(SUM(C21:L21)=0,0,AVERAGE(C21:L21)))</f>
        <v/>
      </c>
      <c r="O21" s="31" t="s">
        <v>16</v>
      </c>
      <c r="P21" s="29">
        <f>COUNT(E$21:E$23)</f>
        <v>0</v>
      </c>
      <c r="Q21" s="8">
        <f>IF($Q$16&lt;3,0,$Q$14)</f>
        <v>3</v>
      </c>
      <c r="R21" s="8">
        <f t="shared" si="0"/>
        <v>1</v>
      </c>
      <c r="S21" s="7" t="str">
        <f t="shared" si="1"/>
        <v>A1 A2 A3</v>
      </c>
      <c r="T21" s="11">
        <f>IF(E$25="",0,IF(E$25&lt;=$N$40,0,1))</f>
        <v>0</v>
      </c>
      <c r="U21" s="7" t="str">
        <f t="shared" si="2"/>
        <v/>
      </c>
    </row>
    <row r="22" spans="1:27" ht="15" customHeight="1" x14ac:dyDescent="0.25">
      <c r="A22" s="63"/>
      <c r="B22" s="64">
        <v>2</v>
      </c>
      <c r="C22" s="196"/>
      <c r="D22" s="197"/>
      <c r="E22" s="197"/>
      <c r="F22" s="197"/>
      <c r="G22" s="197"/>
      <c r="H22" s="197"/>
      <c r="I22" s="197"/>
      <c r="J22" s="197"/>
      <c r="K22" s="197"/>
      <c r="L22" s="197"/>
      <c r="M22" s="109" t="s">
        <v>94</v>
      </c>
      <c r="N22" s="110" t="str">
        <f>IF($Q$10=0,"",IF(SUM(C22:L22)=0,0,AVERAGE(C22:L22)))</f>
        <v/>
      </c>
      <c r="O22" s="31" t="s">
        <v>17</v>
      </c>
      <c r="P22" s="29">
        <f>COUNT(F$21:F$23)</f>
        <v>0</v>
      </c>
      <c r="Q22" s="8">
        <f>IF($Q$16&lt;4,0,$Q$14)</f>
        <v>3</v>
      </c>
      <c r="R22" s="8">
        <f t="shared" si="0"/>
        <v>1</v>
      </c>
      <c r="S22" s="7" t="str">
        <f t="shared" si="1"/>
        <v>A1 A2 A3 A4</v>
      </c>
      <c r="T22" s="11">
        <f>IF(F$25="",0,IF(F$25&lt;=$N$40,0,1))</f>
        <v>0</v>
      </c>
      <c r="U22" s="7" t="str">
        <f t="shared" si="2"/>
        <v/>
      </c>
    </row>
    <row r="23" spans="1:27" ht="15" customHeight="1" x14ac:dyDescent="0.25">
      <c r="A23" s="63"/>
      <c r="B23" s="64">
        <v>3</v>
      </c>
      <c r="C23" s="196"/>
      <c r="D23" s="197"/>
      <c r="E23" s="197"/>
      <c r="F23" s="197"/>
      <c r="G23" s="197"/>
      <c r="H23" s="197"/>
      <c r="I23" s="197"/>
      <c r="J23" s="197"/>
      <c r="K23" s="197"/>
      <c r="L23" s="197"/>
      <c r="M23" s="109" t="s">
        <v>95</v>
      </c>
      <c r="N23" s="110" t="str">
        <f>IF($Q$10=0,"",IF($Q$14=2,"",AVERAGE(C23:L23)))</f>
        <v/>
      </c>
      <c r="O23" s="31" t="s">
        <v>18</v>
      </c>
      <c r="P23" s="29">
        <f>COUNT(G$21:G$23)</f>
        <v>0</v>
      </c>
      <c r="Q23" s="8">
        <f>IF($Q$16&lt;5,0,$Q$14)</f>
        <v>3</v>
      </c>
      <c r="R23" s="8">
        <f t="shared" si="0"/>
        <v>1</v>
      </c>
      <c r="S23" s="7" t="str">
        <f t="shared" si="1"/>
        <v>A1 A2 A3 A4 A5</v>
      </c>
      <c r="T23" s="11">
        <f>IF(G$25="",0,IF(G$25&lt;=$N$40,0,1))</f>
        <v>0</v>
      </c>
      <c r="U23" s="7" t="str">
        <f t="shared" si="2"/>
        <v/>
      </c>
    </row>
    <row r="24" spans="1:27" ht="15" customHeight="1" x14ac:dyDescent="0.25">
      <c r="A24" s="65" t="s">
        <v>30</v>
      </c>
      <c r="B24" s="64"/>
      <c r="C24" s="116" t="str">
        <f t="shared" ref="C24:L24" si="3">IF(SUM(C21:C23)&lt;&gt;0,AVERAGE(C21:C23),"")</f>
        <v/>
      </c>
      <c r="D24" s="116" t="str">
        <f t="shared" si="3"/>
        <v/>
      </c>
      <c r="E24" s="116" t="str">
        <f t="shared" si="3"/>
        <v/>
      </c>
      <c r="F24" s="116" t="str">
        <f t="shared" si="3"/>
        <v/>
      </c>
      <c r="G24" s="116" t="str">
        <f t="shared" si="3"/>
        <v/>
      </c>
      <c r="H24" s="116" t="str">
        <f t="shared" si="3"/>
        <v/>
      </c>
      <c r="I24" s="116" t="str">
        <f t="shared" si="3"/>
        <v/>
      </c>
      <c r="J24" s="116" t="str">
        <f t="shared" si="3"/>
        <v/>
      </c>
      <c r="K24" s="116" t="str">
        <f t="shared" si="3"/>
        <v/>
      </c>
      <c r="L24" s="116" t="str">
        <f t="shared" si="3"/>
        <v/>
      </c>
      <c r="M24" s="111" t="s">
        <v>96</v>
      </c>
      <c r="N24" s="112" t="str">
        <f>IF($Q$10=0,"",IF(SUM(C24:L24)=0,0,AVERAGE(C24:L24)))</f>
        <v/>
      </c>
      <c r="O24" s="31" t="s">
        <v>19</v>
      </c>
      <c r="P24" s="29">
        <f>COUNT(H$21:H$23)</f>
        <v>0</v>
      </c>
      <c r="Q24" s="8">
        <f>IF($Q$16&lt;6,0,$Q$14)</f>
        <v>3</v>
      </c>
      <c r="R24" s="8">
        <f t="shared" si="0"/>
        <v>1</v>
      </c>
      <c r="S24" s="7" t="str">
        <f t="shared" si="1"/>
        <v>A1 A2 A3 A4 A5 A6</v>
      </c>
      <c r="T24" s="11">
        <f>IF(H$25="",0,IF(H$25&lt;=$N$40,0,1))</f>
        <v>0</v>
      </c>
      <c r="U24" s="7" t="str">
        <f t="shared" si="2"/>
        <v/>
      </c>
    </row>
    <row r="25" spans="1:27" ht="15" customHeight="1" thickBot="1" x14ac:dyDescent="0.3">
      <c r="A25" s="66" t="s">
        <v>32</v>
      </c>
      <c r="B25" s="67"/>
      <c r="C25" s="117" t="str">
        <f t="shared" ref="C25:L25" si="4">IF(C24="","",MAX(C21:C23)-MIN(C21:C23))</f>
        <v/>
      </c>
      <c r="D25" s="118" t="str">
        <f t="shared" si="4"/>
        <v/>
      </c>
      <c r="E25" s="118" t="str">
        <f t="shared" si="4"/>
        <v/>
      </c>
      <c r="F25" s="118" t="str">
        <f t="shared" si="4"/>
        <v/>
      </c>
      <c r="G25" s="118" t="str">
        <f t="shared" si="4"/>
        <v/>
      </c>
      <c r="H25" s="118" t="str">
        <f t="shared" si="4"/>
        <v/>
      </c>
      <c r="I25" s="118" t="str">
        <f t="shared" si="4"/>
        <v/>
      </c>
      <c r="J25" s="118" t="str">
        <f t="shared" si="4"/>
        <v/>
      </c>
      <c r="K25" s="118" t="str">
        <f t="shared" si="4"/>
        <v/>
      </c>
      <c r="L25" s="118" t="str">
        <f t="shared" si="4"/>
        <v/>
      </c>
      <c r="M25" s="113" t="s">
        <v>97</v>
      </c>
      <c r="N25" s="112" t="str">
        <f>IF($Q$10=0,"",IF(SUM(C25:L25)=0,0,AVERAGE(C25:L25)))</f>
        <v/>
      </c>
      <c r="O25" s="31" t="s">
        <v>20</v>
      </c>
      <c r="P25" s="29">
        <f>COUNT(I$21:I$23)</f>
        <v>0</v>
      </c>
      <c r="Q25" s="8">
        <f>IF($Q$16&lt;7,0,$Q$14)</f>
        <v>3</v>
      </c>
      <c r="R25" s="8">
        <f t="shared" si="0"/>
        <v>1</v>
      </c>
      <c r="S25" s="7" t="str">
        <f t="shared" si="1"/>
        <v>A1 A2 A3 A4 A5 A6 A7</v>
      </c>
      <c r="T25" s="11">
        <f>IF(I$25="",0,IF(I$25&lt;=$N$40,0,1))</f>
        <v>0</v>
      </c>
      <c r="U25" s="7" t="str">
        <f t="shared" si="2"/>
        <v/>
      </c>
    </row>
    <row r="26" spans="1:27" ht="15" customHeight="1" x14ac:dyDescent="0.25">
      <c r="A26" s="62" t="s">
        <v>34</v>
      </c>
      <c r="B26" s="104">
        <v>1</v>
      </c>
      <c r="C26" s="194"/>
      <c r="D26" s="195"/>
      <c r="E26" s="195"/>
      <c r="F26" s="195"/>
      <c r="G26" s="195"/>
      <c r="H26" s="195"/>
      <c r="I26" s="195"/>
      <c r="J26" s="195"/>
      <c r="K26" s="195"/>
      <c r="L26" s="195"/>
      <c r="M26" s="107" t="s">
        <v>98</v>
      </c>
      <c r="N26" s="108" t="str">
        <f>IF($Q$10=0,"",IF(SUM(C26:L26)=0,0,AVERAGE(C26:L26)))</f>
        <v/>
      </c>
      <c r="O26" s="31" t="s">
        <v>24</v>
      </c>
      <c r="P26" s="29">
        <f>COUNT(J$21:J$23)</f>
        <v>0</v>
      </c>
      <c r="Q26" s="8">
        <f>IF($Q$16&lt;8,0,$Q$14)</f>
        <v>3</v>
      </c>
      <c r="R26" s="8">
        <f t="shared" si="0"/>
        <v>1</v>
      </c>
      <c r="S26" s="7" t="str">
        <f t="shared" si="1"/>
        <v>A1 A2 A3 A4 A5 A6 A7 A8</v>
      </c>
      <c r="T26" s="11">
        <f>IF(J$25="",0,IF(J$25&lt;=$N$40,0,1))</f>
        <v>0</v>
      </c>
      <c r="U26" s="7" t="str">
        <f t="shared" si="2"/>
        <v/>
      </c>
    </row>
    <row r="27" spans="1:27" ht="15" customHeight="1" x14ac:dyDescent="0.25">
      <c r="A27" s="63"/>
      <c r="B27" s="64">
        <v>2</v>
      </c>
      <c r="C27" s="196"/>
      <c r="D27" s="197"/>
      <c r="E27" s="197"/>
      <c r="F27" s="197"/>
      <c r="G27" s="197"/>
      <c r="H27" s="197"/>
      <c r="I27" s="197"/>
      <c r="J27" s="197"/>
      <c r="K27" s="197"/>
      <c r="L27" s="197"/>
      <c r="M27" s="109" t="s">
        <v>99</v>
      </c>
      <c r="N27" s="110" t="str">
        <f>IF($Q$10=0,"",IF(SUM(C27:L27)=0,0,AVERAGE(C27:L27)))</f>
        <v/>
      </c>
      <c r="O27" s="31" t="s">
        <v>26</v>
      </c>
      <c r="P27" s="29">
        <f>COUNT(K$21:K$23)</f>
        <v>0</v>
      </c>
      <c r="Q27" s="8">
        <f>IF($Q$16&lt;9,0,$Q$14)</f>
        <v>3</v>
      </c>
      <c r="R27" s="8">
        <f t="shared" si="0"/>
        <v>1</v>
      </c>
      <c r="S27" s="7" t="str">
        <f t="shared" si="1"/>
        <v>A1 A2 A3 A4 A5 A6 A7 A8 A9</v>
      </c>
      <c r="T27" s="11">
        <f>IF(K$25="",0,IF(K$25&lt;=$N$40,0,1))</f>
        <v>0</v>
      </c>
      <c r="U27" s="7" t="str">
        <f t="shared" si="2"/>
        <v/>
      </c>
    </row>
    <row r="28" spans="1:27" ht="15" customHeight="1" x14ac:dyDescent="0.25">
      <c r="A28" s="63"/>
      <c r="B28" s="64">
        <v>3</v>
      </c>
      <c r="C28" s="196"/>
      <c r="D28" s="197"/>
      <c r="E28" s="197"/>
      <c r="F28" s="197"/>
      <c r="G28" s="197"/>
      <c r="H28" s="197"/>
      <c r="I28" s="197"/>
      <c r="J28" s="197"/>
      <c r="K28" s="197"/>
      <c r="L28" s="197"/>
      <c r="M28" s="109" t="s">
        <v>100</v>
      </c>
      <c r="N28" s="110" t="str">
        <f>IF($Q$10=0,"",IF($Q$14=2,"",AVERAGE(C28:L28)))</f>
        <v/>
      </c>
      <c r="O28" s="31" t="s">
        <v>27</v>
      </c>
      <c r="P28" s="29">
        <f>COUNT(L$21:L$23)</f>
        <v>0</v>
      </c>
      <c r="Q28" s="8">
        <f>IF($Q$16&lt;10,0,$Q$14)</f>
        <v>3</v>
      </c>
      <c r="R28" s="8">
        <f t="shared" si="0"/>
        <v>1</v>
      </c>
      <c r="S28" s="7" t="str">
        <f t="shared" si="1"/>
        <v>A1 A2 A3 A4 A5 A6 A7 A8 A9 A10</v>
      </c>
      <c r="T28" s="11">
        <f>IF(L$25="",0,IF(L$25&lt;=$N$40,0,1))</f>
        <v>0</v>
      </c>
      <c r="U28" s="7" t="str">
        <f t="shared" si="2"/>
        <v/>
      </c>
    </row>
    <row r="29" spans="1:27" ht="15" customHeight="1" x14ac:dyDescent="0.25">
      <c r="A29" s="65" t="s">
        <v>30</v>
      </c>
      <c r="B29" s="64"/>
      <c r="C29" s="119" t="str">
        <f t="shared" ref="C29:L29" si="5">IF(SUM(C26:C28)&lt;&gt;0,AVERAGE(C26:C28),"")</f>
        <v/>
      </c>
      <c r="D29" s="116" t="str">
        <f t="shared" si="5"/>
        <v/>
      </c>
      <c r="E29" s="116" t="str">
        <f t="shared" si="5"/>
        <v/>
      </c>
      <c r="F29" s="116" t="str">
        <f t="shared" si="5"/>
        <v/>
      </c>
      <c r="G29" s="116" t="str">
        <f t="shared" si="5"/>
        <v/>
      </c>
      <c r="H29" s="116" t="str">
        <f t="shared" si="5"/>
        <v/>
      </c>
      <c r="I29" s="116" t="str">
        <f t="shared" si="5"/>
        <v/>
      </c>
      <c r="J29" s="116" t="str">
        <f t="shared" si="5"/>
        <v/>
      </c>
      <c r="K29" s="116" t="str">
        <f t="shared" si="5"/>
        <v/>
      </c>
      <c r="L29" s="116" t="str">
        <f t="shared" si="5"/>
        <v/>
      </c>
      <c r="M29" s="111" t="s">
        <v>101</v>
      </c>
      <c r="N29" s="112" t="str">
        <f>IF($Q$10=0,"",IF(SUM(C29:L29)=0,0,AVERAGE(C29:L29)))</f>
        <v/>
      </c>
      <c r="O29" s="31" t="s">
        <v>28</v>
      </c>
      <c r="P29" s="29">
        <f>COUNT(C$26:C$28)</f>
        <v>0</v>
      </c>
      <c r="Q29" s="8">
        <f>IF($Q$16&lt;2,2,$Q$14)</f>
        <v>3</v>
      </c>
      <c r="R29" s="8">
        <f t="shared" si="0"/>
        <v>1</v>
      </c>
      <c r="S29" s="7" t="str">
        <f t="shared" si="1"/>
        <v>A1 A2 A3 A4 A5 A6 A7 A8 A9 A10 B1</v>
      </c>
      <c r="T29" s="11">
        <f>IF(C$30="",0,IF(C$30&lt;=$N$40,0,1))</f>
        <v>0</v>
      </c>
      <c r="U29" s="7" t="str">
        <f t="shared" si="2"/>
        <v/>
      </c>
    </row>
    <row r="30" spans="1:27" ht="15" customHeight="1" thickBot="1" x14ac:dyDescent="0.3">
      <c r="A30" s="66" t="s">
        <v>32</v>
      </c>
      <c r="B30" s="67"/>
      <c r="C30" s="117" t="str">
        <f t="shared" ref="C30:L30" si="6">IF(C29="","",MAX(C26:C28)-MIN(C26:C28))</f>
        <v/>
      </c>
      <c r="D30" s="118" t="str">
        <f t="shared" si="6"/>
        <v/>
      </c>
      <c r="E30" s="118" t="str">
        <f t="shared" si="6"/>
        <v/>
      </c>
      <c r="F30" s="118" t="str">
        <f t="shared" si="6"/>
        <v/>
      </c>
      <c r="G30" s="118" t="str">
        <f t="shared" si="6"/>
        <v/>
      </c>
      <c r="H30" s="118" t="str">
        <f t="shared" si="6"/>
        <v/>
      </c>
      <c r="I30" s="118" t="str">
        <f t="shared" si="6"/>
        <v/>
      </c>
      <c r="J30" s="118" t="str">
        <f t="shared" si="6"/>
        <v/>
      </c>
      <c r="K30" s="118" t="str">
        <f t="shared" si="6"/>
        <v/>
      </c>
      <c r="L30" s="118" t="str">
        <f t="shared" si="6"/>
        <v/>
      </c>
      <c r="M30" s="113" t="s">
        <v>102</v>
      </c>
      <c r="N30" s="112" t="str">
        <f>IF($Q$10=0,"",IF(SUM(C30:L30)=0,0,AVERAGE(C30:L30)))</f>
        <v/>
      </c>
      <c r="O30" s="31" t="s">
        <v>29</v>
      </c>
      <c r="P30" s="29">
        <f>COUNT(D$26:D$28)</f>
        <v>0</v>
      </c>
      <c r="Q30" s="8">
        <f>IF($Q$16&lt;2,2,$Q$14)</f>
        <v>3</v>
      </c>
      <c r="R30" s="8">
        <f t="shared" si="0"/>
        <v>1</v>
      </c>
      <c r="S30" s="7" t="str">
        <f t="shared" si="1"/>
        <v>A1 A2 A3 A4 A5 A6 A7 A8 A9 A10 B1 B2</v>
      </c>
      <c r="T30" s="11">
        <f>IF(D$30="",0,IF(D$30&lt;=$N$40,0,1))</f>
        <v>0</v>
      </c>
      <c r="U30" s="7" t="str">
        <f t="shared" si="2"/>
        <v/>
      </c>
    </row>
    <row r="31" spans="1:27" ht="15" customHeight="1" x14ac:dyDescent="0.25">
      <c r="A31" s="62" t="s">
        <v>40</v>
      </c>
      <c r="B31" s="104">
        <v>1</v>
      </c>
      <c r="C31" s="194"/>
      <c r="D31" s="195"/>
      <c r="E31" s="195"/>
      <c r="F31" s="195"/>
      <c r="G31" s="195"/>
      <c r="H31" s="195"/>
      <c r="I31" s="195"/>
      <c r="J31" s="195"/>
      <c r="K31" s="195"/>
      <c r="L31" s="195"/>
      <c r="M31" s="107" t="s">
        <v>103</v>
      </c>
      <c r="N31" s="108" t="str">
        <f>IF($Q$10=0,"",IF($Q$15=2,"",AVERAGE(C31:L31)))</f>
        <v/>
      </c>
      <c r="O31" s="31" t="s">
        <v>31</v>
      </c>
      <c r="P31" s="29">
        <f>COUNT(E$26:E$28)</f>
        <v>0</v>
      </c>
      <c r="Q31" s="8">
        <f>IF($Q$16&lt;3,0,$Q$14)</f>
        <v>3</v>
      </c>
      <c r="R31" s="8">
        <f t="shared" si="0"/>
        <v>1</v>
      </c>
      <c r="S31" s="7" t="str">
        <f t="shared" si="1"/>
        <v>A1 A2 A3 A4 A5 A6 A7 A8 A9 A10 B1 B2 B3</v>
      </c>
      <c r="T31" s="11">
        <f>IF(E$30="",0,IF(E$30&lt;=$N$40,0,1))</f>
        <v>0</v>
      </c>
      <c r="U31" s="7" t="str">
        <f t="shared" si="2"/>
        <v/>
      </c>
    </row>
    <row r="32" spans="1:27" ht="15" customHeight="1" x14ac:dyDescent="0.25">
      <c r="A32" s="63"/>
      <c r="B32" s="64">
        <v>2</v>
      </c>
      <c r="C32" s="196"/>
      <c r="D32" s="197"/>
      <c r="E32" s="197"/>
      <c r="F32" s="197"/>
      <c r="G32" s="197"/>
      <c r="H32" s="197"/>
      <c r="I32" s="197"/>
      <c r="J32" s="197"/>
      <c r="K32" s="197"/>
      <c r="L32" s="197"/>
      <c r="M32" s="109" t="s">
        <v>104</v>
      </c>
      <c r="N32" s="110" t="str">
        <f>IF($Q$10=0,"",IF($Q$15=2,"",AVERAGE(C32:L32)))</f>
        <v/>
      </c>
      <c r="O32" s="31" t="s">
        <v>33</v>
      </c>
      <c r="P32" s="29">
        <f>COUNT(F$26:F$28)</f>
        <v>0</v>
      </c>
      <c r="Q32" s="8">
        <f>IF($Q$16&lt;4,0,$Q$14)</f>
        <v>3</v>
      </c>
      <c r="R32" s="8">
        <f t="shared" si="0"/>
        <v>1</v>
      </c>
      <c r="S32" s="7" t="str">
        <f t="shared" si="1"/>
        <v>A1 A2 A3 A4 A5 A6 A7 A8 A9 A10 B1 B2 B3 B4</v>
      </c>
      <c r="T32" s="11">
        <f>IF(F$30="",0,IF(F$30&lt;=$N$40,0,1))</f>
        <v>0</v>
      </c>
      <c r="U32" s="7" t="str">
        <f t="shared" si="2"/>
        <v/>
      </c>
    </row>
    <row r="33" spans="1:23" ht="15" customHeight="1" x14ac:dyDescent="0.25">
      <c r="A33" s="63"/>
      <c r="B33" s="64">
        <v>3</v>
      </c>
      <c r="C33" s="196"/>
      <c r="D33" s="197"/>
      <c r="E33" s="197"/>
      <c r="F33" s="197"/>
      <c r="G33" s="197"/>
      <c r="H33" s="197"/>
      <c r="I33" s="197"/>
      <c r="J33" s="197"/>
      <c r="K33" s="197"/>
      <c r="L33" s="197"/>
      <c r="M33" s="109" t="s">
        <v>105</v>
      </c>
      <c r="N33" s="110" t="str">
        <f>IF($Q$10=0,"",IF(OR($Q$14=2,$Q$15=2),"",AVERAGE(C33:L33)))</f>
        <v/>
      </c>
      <c r="O33" s="31" t="s">
        <v>35</v>
      </c>
      <c r="P33" s="29">
        <f>COUNT(G$26:G$28)</f>
        <v>0</v>
      </c>
      <c r="Q33" s="8">
        <f>IF($Q$16&lt;5,0,$Q$14)</f>
        <v>3</v>
      </c>
      <c r="R33" s="8">
        <f t="shared" si="0"/>
        <v>1</v>
      </c>
      <c r="S33" s="7" t="str">
        <f t="shared" si="1"/>
        <v>A1 A2 A3 A4 A5 A6 A7 A8 A9 A10 B1 B2 B3 B4 B5</v>
      </c>
      <c r="T33" s="11">
        <f>IF(G$30="",0,IF(G$30&lt;=$N$40,0,1))</f>
        <v>0</v>
      </c>
      <c r="U33" s="7" t="str">
        <f t="shared" si="2"/>
        <v/>
      </c>
    </row>
    <row r="34" spans="1:23" ht="15" customHeight="1" x14ac:dyDescent="0.25">
      <c r="A34" s="65" t="s">
        <v>30</v>
      </c>
      <c r="B34" s="64"/>
      <c r="C34" s="119" t="str">
        <f t="shared" ref="C34:L34" si="7">IF(SUM(C31:C33)&lt;&gt;0,AVERAGE(C31:C33),"")</f>
        <v/>
      </c>
      <c r="D34" s="116" t="str">
        <f t="shared" si="7"/>
        <v/>
      </c>
      <c r="E34" s="116" t="str">
        <f t="shared" si="7"/>
        <v/>
      </c>
      <c r="F34" s="116" t="str">
        <f t="shared" si="7"/>
        <v/>
      </c>
      <c r="G34" s="116" t="str">
        <f t="shared" si="7"/>
        <v/>
      </c>
      <c r="H34" s="116" t="str">
        <f t="shared" si="7"/>
        <v/>
      </c>
      <c r="I34" s="116" t="str">
        <f t="shared" si="7"/>
        <v/>
      </c>
      <c r="J34" s="116" t="str">
        <f t="shared" si="7"/>
        <v/>
      </c>
      <c r="K34" s="116" t="str">
        <f t="shared" si="7"/>
        <v/>
      </c>
      <c r="L34" s="116" t="str">
        <f t="shared" si="7"/>
        <v/>
      </c>
      <c r="M34" s="111" t="s">
        <v>106</v>
      </c>
      <c r="N34" s="112" t="str">
        <f>IF($Q$10=0,"",IF(SUM(C34:L34)=0,"",AVERAGE(C34:L34)))</f>
        <v/>
      </c>
      <c r="O34" s="31" t="s">
        <v>36</v>
      </c>
      <c r="P34" s="29">
        <f>COUNT(H$26:H$28)</f>
        <v>0</v>
      </c>
      <c r="Q34" s="8">
        <f>IF($Q$16&lt;6,0,$Q$14)</f>
        <v>3</v>
      </c>
      <c r="R34" s="8">
        <f t="shared" si="0"/>
        <v>1</v>
      </c>
      <c r="S34" s="7" t="str">
        <f t="shared" si="1"/>
        <v>A1 A2 A3 A4 A5 A6 A7 A8 A9 A10 B1 B2 B3 B4 B5 B6</v>
      </c>
      <c r="T34" s="11">
        <f>IF(H$30="",0,IF(H$30&lt;=$N$40,0,1))</f>
        <v>0</v>
      </c>
      <c r="U34" s="7" t="str">
        <f t="shared" si="2"/>
        <v/>
      </c>
    </row>
    <row r="35" spans="1:23" ht="15" customHeight="1" thickBot="1" x14ac:dyDescent="0.3">
      <c r="A35" s="66" t="s">
        <v>32</v>
      </c>
      <c r="B35" s="67"/>
      <c r="C35" s="117" t="str">
        <f t="shared" ref="C35:L35" si="8">IF(C34="","",MAX(C31:C33)-MIN(C31:C33))</f>
        <v/>
      </c>
      <c r="D35" s="118" t="str">
        <f t="shared" si="8"/>
        <v/>
      </c>
      <c r="E35" s="118" t="str">
        <f t="shared" si="8"/>
        <v/>
      </c>
      <c r="F35" s="118" t="str">
        <f t="shared" si="8"/>
        <v/>
      </c>
      <c r="G35" s="118" t="str">
        <f t="shared" si="8"/>
        <v/>
      </c>
      <c r="H35" s="118" t="str">
        <f t="shared" si="8"/>
        <v/>
      </c>
      <c r="I35" s="118" t="str">
        <f t="shared" si="8"/>
        <v/>
      </c>
      <c r="J35" s="118" t="str">
        <f t="shared" si="8"/>
        <v/>
      </c>
      <c r="K35" s="118" t="str">
        <f t="shared" si="8"/>
        <v/>
      </c>
      <c r="L35" s="118" t="str">
        <f t="shared" si="8"/>
        <v/>
      </c>
      <c r="M35" s="113" t="s">
        <v>107</v>
      </c>
      <c r="N35" s="114" t="str">
        <f>IF($Q$10=0,"",IF(SUM(C35:L35)=0,"",AVERAGE(C35:L35)))</f>
        <v/>
      </c>
      <c r="O35" s="31" t="s">
        <v>37</v>
      </c>
      <c r="P35" s="29">
        <f>COUNT(I$26:I$28)</f>
        <v>0</v>
      </c>
      <c r="Q35" s="8">
        <f>IF($Q$16&lt;7,0,$Q$14)</f>
        <v>3</v>
      </c>
      <c r="R35" s="8">
        <f t="shared" si="0"/>
        <v>1</v>
      </c>
      <c r="S35" s="7" t="str">
        <f t="shared" si="1"/>
        <v>A1 A2 A3 A4 A5 A6 A7 A8 A9 A10 B1 B2 B3 B4 B5 B6 B7</v>
      </c>
      <c r="T35" s="11">
        <f>IF(I$30="",0,IF(I$30&lt;=$N$40,0,1))</f>
        <v>0</v>
      </c>
      <c r="U35" s="7" t="str">
        <f t="shared" si="2"/>
        <v/>
      </c>
    </row>
    <row r="36" spans="1:23" ht="15" customHeight="1" x14ac:dyDescent="0.25">
      <c r="A36" s="68" t="s">
        <v>46</v>
      </c>
      <c r="B36" s="69"/>
      <c r="C36" s="78" t="str">
        <f t="shared" ref="C36:L36" si="9">IF(SUM(C21:C23,C26:C28,C31:C33)=0,"",AVERAGE(C21:C23,C26:C28,C31:C33))</f>
        <v/>
      </c>
      <c r="D36" s="79" t="str">
        <f t="shared" si="9"/>
        <v/>
      </c>
      <c r="E36" s="79" t="str">
        <f t="shared" si="9"/>
        <v/>
      </c>
      <c r="F36" s="79" t="str">
        <f t="shared" si="9"/>
        <v/>
      </c>
      <c r="G36" s="79" t="str">
        <f t="shared" si="9"/>
        <v/>
      </c>
      <c r="H36" s="79" t="str">
        <f t="shared" si="9"/>
        <v/>
      </c>
      <c r="I36" s="79" t="str">
        <f t="shared" si="9"/>
        <v/>
      </c>
      <c r="J36" s="79" t="str">
        <f t="shared" si="9"/>
        <v/>
      </c>
      <c r="K36" s="79" t="str">
        <f t="shared" si="9"/>
        <v/>
      </c>
      <c r="L36" s="80" t="str">
        <f t="shared" si="9"/>
        <v/>
      </c>
      <c r="M36" s="81" t="s">
        <v>108</v>
      </c>
      <c r="N36" s="82" t="str">
        <f>IF(Q10=0,"",AVERAGE(C36:L36))</f>
        <v/>
      </c>
      <c r="O36" s="31" t="s">
        <v>38</v>
      </c>
      <c r="P36" s="29">
        <f>COUNT(J$26:J$28)</f>
        <v>0</v>
      </c>
      <c r="Q36" s="8">
        <f>IF($Q$16&lt;8,0,$Q$14)</f>
        <v>3</v>
      </c>
      <c r="R36" s="8">
        <f t="shared" si="0"/>
        <v>1</v>
      </c>
      <c r="S36" s="7" t="str">
        <f t="shared" si="1"/>
        <v>A1 A2 A3 A4 A5 A6 A7 A8 A9 A10 B1 B2 B3 B4 B5 B6 B7 B8</v>
      </c>
      <c r="T36" s="11">
        <f>IF(J$30="",0,IF(J$30&lt;=$N$40,0,1))</f>
        <v>0</v>
      </c>
      <c r="U36" s="7" t="str">
        <f t="shared" si="2"/>
        <v/>
      </c>
    </row>
    <row r="37" spans="1:23" ht="15" customHeight="1" thickBot="1" x14ac:dyDescent="0.3">
      <c r="A37" s="115" t="s">
        <v>48</v>
      </c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5"/>
      <c r="M37" s="86" t="s">
        <v>109</v>
      </c>
      <c r="N37" s="87" t="str">
        <f>IF(Q10=0,"",MAX(C36:L36)-MIN(C36:L36))</f>
        <v/>
      </c>
      <c r="O37" s="31" t="s">
        <v>39</v>
      </c>
      <c r="P37" s="29">
        <f>COUNT(K$26:K$28)</f>
        <v>0</v>
      </c>
      <c r="Q37" s="8">
        <f>IF($Q$16&lt;9,0,$Q$14)</f>
        <v>3</v>
      </c>
      <c r="R37" s="8">
        <f t="shared" si="0"/>
        <v>1</v>
      </c>
      <c r="S37" s="7" t="str">
        <f t="shared" si="1"/>
        <v>A1 A2 A3 A4 A5 A6 A7 A8 A9 A10 B1 B2 B3 B4 B5 B6 B7 B8 B9</v>
      </c>
      <c r="T37" s="11">
        <f>IF(K$30="",0,IF(K$30&lt;=$N$40,0,1))</f>
        <v>0</v>
      </c>
      <c r="U37" s="7" t="str">
        <f t="shared" si="2"/>
        <v/>
      </c>
    </row>
    <row r="38" spans="1:23" ht="15" customHeight="1" x14ac:dyDescent="0.25">
      <c r="A38" s="103"/>
      <c r="B38" s="88" t="s">
        <v>50</v>
      </c>
      <c r="C38" s="89" t="s">
        <v>110</v>
      </c>
      <c r="D38" s="90"/>
      <c r="E38" s="90"/>
      <c r="F38" s="91" t="str">
        <f>N25</f>
        <v/>
      </c>
      <c r="G38" s="92" t="s">
        <v>51</v>
      </c>
      <c r="H38" s="93" t="str">
        <f>N30</f>
        <v/>
      </c>
      <c r="I38" s="94" t="str">
        <f>IF(Q15=3,"+","")</f>
        <v>+</v>
      </c>
      <c r="J38" s="93" t="str">
        <f>IF(Q15=2,"",N35)</f>
        <v/>
      </c>
      <c r="K38" s="94" t="s">
        <v>52</v>
      </c>
      <c r="L38" s="95">
        <f>Q15</f>
        <v>3</v>
      </c>
      <c r="M38" s="96" t="s">
        <v>50</v>
      </c>
      <c r="N38" s="97" t="str">
        <f>IF(AND(N25="",N30="",N35=""),"",AVERAGE(N25,N30,N35))</f>
        <v/>
      </c>
      <c r="O38" s="31" t="s">
        <v>41</v>
      </c>
      <c r="P38" s="29">
        <f>COUNT(L$26:L$28)</f>
        <v>0</v>
      </c>
      <c r="Q38" s="8">
        <f>IF($Q$16&lt;10,0,$Q$14)</f>
        <v>3</v>
      </c>
      <c r="R38" s="8">
        <f t="shared" si="0"/>
        <v>1</v>
      </c>
      <c r="S38" s="7" t="str">
        <f t="shared" si="1"/>
        <v>A1 A2 A3 A4 A5 A6 A7 A8 A9 A10 B1 B2 B3 B4 B5 B6 B7 B8 B9 B10</v>
      </c>
      <c r="T38" s="11">
        <f>IF(L$30="",0,IF(L$30&lt;=$N$40,0,1))</f>
        <v>0</v>
      </c>
      <c r="U38" s="7" t="str">
        <f t="shared" si="2"/>
        <v/>
      </c>
    </row>
    <row r="39" spans="1:23" ht="15.95" customHeight="1" x14ac:dyDescent="0.25">
      <c r="A39" s="103"/>
      <c r="B39" s="88" t="s">
        <v>111</v>
      </c>
      <c r="C39" s="98" t="s">
        <v>112</v>
      </c>
      <c r="D39" s="90"/>
      <c r="E39" s="99"/>
      <c r="F39" s="93" t="str">
        <f>IF(Q10=0,"",MAX(N24,N29,N34))</f>
        <v/>
      </c>
      <c r="G39" s="100" t="s">
        <v>54</v>
      </c>
      <c r="H39" s="93" t="str">
        <f>IF(Q10=0,"",MIN(N24,N29,N34))</f>
        <v/>
      </c>
      <c r="I39" s="99"/>
      <c r="J39" s="99"/>
      <c r="K39" s="90"/>
      <c r="L39" s="90"/>
      <c r="M39" s="96" t="s">
        <v>113</v>
      </c>
      <c r="N39" s="97" t="str">
        <f>IF(OR(E36="Check K3",F36="Check K3",G36="Check K3",H36="Check K3",I36="Check K3",J36="Check K3",K36="Check K3",L36="Check K3"),"Check K3",IF(Q10=0,"",MAX(N24,N29,N34)-MIN(N24,N29,N34)))</f>
        <v/>
      </c>
      <c r="O39" s="31" t="s">
        <v>42</v>
      </c>
      <c r="P39" s="29">
        <f>COUNT(C$31:C$33)</f>
        <v>0</v>
      </c>
      <c r="Q39" s="8">
        <f>IF(OR($Q$15=2,$Q$16&lt;2),0,IF($Q$16&lt;2,2,$Q$14))</f>
        <v>3</v>
      </c>
      <c r="R39" s="8">
        <f t="shared" si="0"/>
        <v>1</v>
      </c>
      <c r="S39" s="7" t="str">
        <f t="shared" si="1"/>
        <v>A1 A2 A3 A4 A5 A6 A7 A8 A9 A10 B1 B2 B3 B4 B5 B6 B7 B8 B9 B10 C1</v>
      </c>
      <c r="T39" s="11">
        <f>IF(C$35="",0,IF(C$35&lt;=$N$40,0,1))</f>
        <v>0</v>
      </c>
      <c r="U39" s="7" t="str">
        <f t="shared" si="2"/>
        <v/>
      </c>
    </row>
    <row r="40" spans="1:23" ht="15.95" customHeight="1" x14ac:dyDescent="0.25">
      <c r="A40" s="103"/>
      <c r="B40" s="100" t="s">
        <v>114</v>
      </c>
      <c r="C40" s="101" t="s">
        <v>23</v>
      </c>
      <c r="D40" s="100" t="s">
        <v>56</v>
      </c>
      <c r="E40" s="99" t="s">
        <v>115</v>
      </c>
      <c r="F40" s="93" t="str">
        <f>N38</f>
        <v/>
      </c>
      <c r="G40" s="90" t="s">
        <v>56</v>
      </c>
      <c r="H40" s="102">
        <v>6.15</v>
      </c>
      <c r="I40" s="90"/>
      <c r="J40" s="90"/>
      <c r="K40" s="90"/>
      <c r="L40" s="90"/>
      <c r="M40" s="103" t="s">
        <v>116</v>
      </c>
      <c r="N40" s="97" t="str">
        <f>IF(Q10&lt;&gt;0,N38*H40,"")</f>
        <v/>
      </c>
      <c r="O40" s="31" t="s">
        <v>43</v>
      </c>
      <c r="P40" s="29">
        <f>COUNT(D$31:D$33)</f>
        <v>0</v>
      </c>
      <c r="Q40" s="8">
        <f>IF(OR($Q$15=2,$Q$16&lt;2),0,IF($Q$16&lt;2,2,$Q$14))</f>
        <v>3</v>
      </c>
      <c r="R40" s="8">
        <f t="shared" si="0"/>
        <v>1</v>
      </c>
      <c r="S40" s="7" t="str">
        <f t="shared" si="1"/>
        <v>A1 A2 A3 A4 A5 A6 A7 A8 A9 A10 B1 B2 B3 B4 B5 B6 B7 B8 B9 B10 C1 C2</v>
      </c>
      <c r="T40" s="11">
        <f>IF(D$35="",0,IF(D$35&lt;=$N$40,0,1))</f>
        <v>0</v>
      </c>
      <c r="U40" s="7" t="str">
        <f t="shared" si="2"/>
        <v/>
      </c>
    </row>
    <row r="41" spans="1:23" ht="15.95" customHeight="1" thickBot="1" x14ac:dyDescent="0.3">
      <c r="A41" s="63"/>
      <c r="B41" s="121" t="s">
        <v>117</v>
      </c>
      <c r="C41" s="122" t="s">
        <v>23</v>
      </c>
      <c r="D41" s="121" t="s">
        <v>56</v>
      </c>
      <c r="E41" s="123" t="s">
        <v>118</v>
      </c>
      <c r="F41" s="124" t="str">
        <f>N38</f>
        <v/>
      </c>
      <c r="G41" s="125" t="s">
        <v>56</v>
      </c>
      <c r="H41" s="126">
        <v>0</v>
      </c>
      <c r="I41" s="125"/>
      <c r="J41" s="125"/>
      <c r="K41" s="125"/>
      <c r="L41" s="125"/>
      <c r="M41" s="63" t="s">
        <v>119</v>
      </c>
      <c r="N41" s="110" t="str">
        <f>IF(Q10&lt;&gt;0,N38*H41,"")</f>
        <v/>
      </c>
      <c r="O41" s="31" t="s">
        <v>44</v>
      </c>
      <c r="P41" s="29">
        <f>COUNT(E$31:E$33)</f>
        <v>0</v>
      </c>
      <c r="Q41" s="8">
        <f>IF(OR($Q$15=2,$Q$16&lt;4),0,IF($Q$16&lt;3,2,$Q$14))</f>
        <v>3</v>
      </c>
      <c r="R41" s="8">
        <f t="shared" si="0"/>
        <v>1</v>
      </c>
      <c r="S41" s="7" t="str">
        <f t="shared" si="1"/>
        <v>A1 A2 A3 A4 A5 A6 A7 A8 A9 A10 B1 B2 B3 B4 B5 B6 B7 B8 B9 B10 C1 C2 C3</v>
      </c>
      <c r="T41" s="11">
        <f>IF(E$35="",0,IF(E$35&lt;=$N$40,0,1))</f>
        <v>0</v>
      </c>
      <c r="U41" s="7" t="str">
        <f t="shared" si="2"/>
        <v/>
      </c>
    </row>
    <row r="42" spans="1:23" ht="15.95" customHeight="1" x14ac:dyDescent="0.2">
      <c r="A42" s="252" t="s">
        <v>142</v>
      </c>
      <c r="B42" s="229"/>
      <c r="C42" s="229"/>
      <c r="D42" s="229"/>
      <c r="E42" s="229"/>
      <c r="F42" s="251" t="s">
        <v>143</v>
      </c>
      <c r="G42" s="251"/>
      <c r="H42" s="251"/>
      <c r="I42" s="251"/>
      <c r="J42" s="251"/>
      <c r="K42" s="229" t="s">
        <v>144</v>
      </c>
      <c r="L42" s="229"/>
      <c r="M42" s="229"/>
      <c r="N42" s="230"/>
      <c r="O42" s="31" t="s">
        <v>45</v>
      </c>
      <c r="P42" s="29">
        <f>COUNT(F$31:F$33)</f>
        <v>0</v>
      </c>
      <c r="Q42" s="8">
        <f>IF(OR($Q$15=2,$Q$16&lt;4),0,IF($Q$16&lt;4,2,$Q$14))</f>
        <v>3</v>
      </c>
      <c r="R42" s="8">
        <f t="shared" si="0"/>
        <v>1</v>
      </c>
      <c r="S42" s="7" t="str">
        <f t="shared" si="1"/>
        <v>A1 A2 A3 A4 A5 A6 A7 A8 A9 A10 B1 B2 B3 B4 B5 B6 B7 B8 B9 B10 C1 C2 C3 C4</v>
      </c>
      <c r="T42" s="11">
        <f>IF(F$35="",0,IF(F$35&lt;=$N$40,0,1))</f>
        <v>0</v>
      </c>
      <c r="U42" s="7" t="str">
        <f t="shared" si="2"/>
        <v/>
      </c>
    </row>
    <row r="43" spans="1:23" ht="15" customHeight="1" thickBot="1" x14ac:dyDescent="0.25">
      <c r="A43" s="233"/>
      <c r="B43" s="234"/>
      <c r="C43" s="234"/>
      <c r="D43" s="234"/>
      <c r="E43" s="234"/>
      <c r="F43" s="231"/>
      <c r="G43" s="231"/>
      <c r="H43" s="231"/>
      <c r="I43" s="231"/>
      <c r="J43" s="231"/>
      <c r="K43" s="231"/>
      <c r="L43" s="231"/>
      <c r="M43" s="231"/>
      <c r="N43" s="232"/>
      <c r="O43" s="31" t="s">
        <v>47</v>
      </c>
      <c r="P43" s="29">
        <f>COUNT(G$31:G$33)</f>
        <v>0</v>
      </c>
      <c r="Q43" s="8">
        <f>IF(OR($Q$15=2,$Q$16&lt;5),0,IF($Q$16&lt;5,2,$Q$14))</f>
        <v>3</v>
      </c>
      <c r="R43" s="8">
        <f t="shared" si="0"/>
        <v>1</v>
      </c>
      <c r="S43" s="7" t="str">
        <f t="shared" si="1"/>
        <v>A1 A2 A3 A4 A5 A6 A7 A8 A9 A10 B1 B2 B3 B4 B5 B6 B7 B8 B9 B10 C1 C2 C3 C4 C5</v>
      </c>
      <c r="T43" s="11">
        <f>IF(G$35="",0,IF(G$35&lt;=$N$40,0,1))</f>
        <v>0</v>
      </c>
      <c r="U43" s="7" t="str">
        <f t="shared" si="2"/>
        <v/>
      </c>
    </row>
    <row r="44" spans="1:23" ht="15" customHeight="1" thickBot="1" x14ac:dyDescent="0.3">
      <c r="A44" s="145" t="s">
        <v>60</v>
      </c>
      <c r="B44" s="146"/>
      <c r="C44" s="127"/>
      <c r="D44" s="128"/>
      <c r="E44" s="129" t="s">
        <v>50</v>
      </c>
      <c r="F44" s="130" t="str">
        <f>IF($Q$10&lt;&gt;0,IF(OR(H12&lt;2,H12&gt;3,R49&lt;&gt;0),"Check data",N38),"")</f>
        <v/>
      </c>
      <c r="G44" s="128"/>
      <c r="H44" s="131" t="s">
        <v>113</v>
      </c>
      <c r="I44" s="132" t="str">
        <f>IF($Q$10&lt;&gt;0,IF(OR(H13&lt;2,H13&gt;3,R49&lt;&gt;0),"Check Data",N39),"")</f>
        <v/>
      </c>
      <c r="J44" s="133"/>
      <c r="K44" s="134" t="s">
        <v>120</v>
      </c>
      <c r="L44" s="132" t="str">
        <f>IF($Q$10&lt;&gt;0,IF(OR(H14&lt;2,H14&gt;10,R49&lt;&gt;0),"Check Data",N37),"")</f>
        <v/>
      </c>
      <c r="M44" s="135"/>
      <c r="N44" s="136"/>
      <c r="O44" s="31" t="s">
        <v>49</v>
      </c>
      <c r="P44" s="29">
        <f>COUNT(H$31:H$33)</f>
        <v>0</v>
      </c>
      <c r="Q44" s="8">
        <f>IF(OR($Q$15=2,$Q$16&lt;6),0,IF($Q$16&lt;6,2,$Q$14))</f>
        <v>3</v>
      </c>
      <c r="R44" s="8">
        <f t="shared" si="0"/>
        <v>1</v>
      </c>
      <c r="S44" s="7" t="str">
        <f t="shared" si="1"/>
        <v>A1 A2 A3 A4 A5 A6 A7 A8 A9 A10 B1 B2 B3 B4 B5 B6 B7 B8 B9 B10 C1 C2 C3 C4 C5 C6</v>
      </c>
      <c r="T44" s="11">
        <f>IF(H$35="",0,IF(H$35&lt;=$N$40,0,1))</f>
        <v>0</v>
      </c>
      <c r="U44" s="7" t="str">
        <f t="shared" si="2"/>
        <v/>
      </c>
    </row>
    <row r="45" spans="1:23" ht="15" customHeight="1" thickBot="1" x14ac:dyDescent="0.25">
      <c r="A45" s="147" t="s">
        <v>61</v>
      </c>
      <c r="B45" s="137"/>
      <c r="C45" s="137"/>
      <c r="D45" s="137"/>
      <c r="E45" s="138"/>
      <c r="F45" s="138"/>
      <c r="G45" s="138"/>
      <c r="H45" s="139"/>
      <c r="I45" s="140" t="str">
        <f>IF(Q9=1,"Metoda: wg. tolerancji / Using TOLERANCE methodd","Metoda: porównanie czesci / Using Part to Part variation")</f>
        <v>Metoda: wg. tolerancji / Using TOLERANCE methodd</v>
      </c>
      <c r="J45" s="141"/>
      <c r="K45" s="142"/>
      <c r="L45" s="142"/>
      <c r="M45" s="143"/>
      <c r="N45" s="144"/>
      <c r="O45" s="31" t="s">
        <v>53</v>
      </c>
      <c r="P45" s="29">
        <f>COUNT(I$31:I$33)</f>
        <v>0</v>
      </c>
      <c r="Q45" s="8">
        <f>IF(OR($Q$15=2,$Q$16&lt;7),0,IF($Q$16&lt;7,2,$Q$14))</f>
        <v>3</v>
      </c>
      <c r="R45" s="8">
        <f t="shared" si="0"/>
        <v>1</v>
      </c>
      <c r="S45" s="7" t="str">
        <f t="shared" si="1"/>
        <v>A1 A2 A3 A4 A5 A6 A7 A8 A9 A10 B1 B2 B3 B4 B5 B6 B7 B8 B9 B10 C1 C2 C3 C4 C5 C6 C7</v>
      </c>
      <c r="T45" s="11">
        <f>IF(I$35="",0,IF(I$35&lt;=$N$40,0,1))</f>
        <v>0</v>
      </c>
      <c r="U45" s="7" t="str">
        <f t="shared" si="2"/>
        <v/>
      </c>
      <c r="V45" s="32"/>
      <c r="W45" s="32"/>
    </row>
    <row r="46" spans="1:23" ht="15" customHeight="1" x14ac:dyDescent="0.2">
      <c r="A46" s="148" t="s">
        <v>62</v>
      </c>
      <c r="B46" s="149"/>
      <c r="C46" s="150"/>
      <c r="D46" s="150"/>
      <c r="E46" s="150"/>
      <c r="F46" s="150"/>
      <c r="G46" s="150"/>
      <c r="H46" s="151"/>
      <c r="I46" s="61"/>
      <c r="J46" s="150"/>
      <c r="K46" s="150"/>
      <c r="L46" s="149"/>
      <c r="M46" s="152"/>
      <c r="N46" s="153"/>
      <c r="O46" s="31" t="s">
        <v>55</v>
      </c>
      <c r="P46" s="29">
        <f>COUNT(J$31:J$33)</f>
        <v>0</v>
      </c>
      <c r="Q46" s="8">
        <f>IF(OR($Q$15=2,$Q$16&lt;8),0,IF($Q$16&lt;8,2,$Q$14))</f>
        <v>3</v>
      </c>
      <c r="R46" s="8">
        <f t="shared" si="0"/>
        <v>1</v>
      </c>
      <c r="S46" s="7" t="str">
        <f t="shared" si="1"/>
        <v>A1 A2 A3 A4 A5 A6 A7 A8 A9 A10 B1 B2 B3 B4 B5 B6 B7 B8 B9 B10 C1 C2 C3 C4 C5 C6 C7 C8</v>
      </c>
      <c r="T46" s="11">
        <f>IF(J$35="",0,IF(J$35&lt;=$N$40,0,1))</f>
        <v>0</v>
      </c>
      <c r="U46" s="7" t="str">
        <f t="shared" si="2"/>
        <v/>
      </c>
      <c r="V46" s="32"/>
      <c r="W46" s="32"/>
    </row>
    <row r="47" spans="1:23" ht="15" customHeight="1" x14ac:dyDescent="0.25">
      <c r="A47" s="65"/>
      <c r="B47" s="123"/>
      <c r="C47" s="154" t="s">
        <v>63</v>
      </c>
      <c r="D47" s="122" t="s">
        <v>121</v>
      </c>
      <c r="E47" s="120"/>
      <c r="F47" s="123"/>
      <c r="G47" s="123"/>
      <c r="H47" s="155"/>
      <c r="I47" s="156"/>
      <c r="J47" s="123"/>
      <c r="K47" s="157" t="str">
        <f>IF(Q9=1,"% EV = 100[EV/Tol]","% EV = 100[EV/TV]")</f>
        <v>% EV = 100[EV/Tol]</v>
      </c>
      <c r="L47" s="120"/>
      <c r="M47" s="152"/>
      <c r="N47" s="158"/>
      <c r="O47" s="31" t="s">
        <v>57</v>
      </c>
      <c r="P47" s="29">
        <f>COUNT(K$31:K$33)</f>
        <v>0</v>
      </c>
      <c r="Q47" s="8">
        <f>IF(OR($Q$15=2,$Q$16&lt;9),0,IF($Q$16&lt;9,2,$Q$14))</f>
        <v>3</v>
      </c>
      <c r="R47" s="8">
        <f t="shared" si="0"/>
        <v>1</v>
      </c>
      <c r="S47" s="7" t="str">
        <f t="shared" si="1"/>
        <v>A1 A2 A3 A4 A5 A6 A7 A8 A9 A10 B1 B2 B3 B4 B5 B6 B7 B8 B9 B10 C1 C2 C3 C4 C5 C6 C7 C8 C9</v>
      </c>
      <c r="T47" s="11">
        <f>IF(K$35="",0,IF(K$35&lt;=$N$40,0,1))</f>
        <v>0</v>
      </c>
      <c r="U47" s="7" t="str">
        <f t="shared" si="2"/>
        <v/>
      </c>
      <c r="V47" s="32"/>
      <c r="W47" s="32"/>
    </row>
    <row r="48" spans="1:23" ht="14.25" x14ac:dyDescent="0.25">
      <c r="A48" s="65"/>
      <c r="B48" s="123"/>
      <c r="C48" s="159" t="s">
        <v>63</v>
      </c>
      <c r="D48" s="160" t="str">
        <f>IF(Q10&lt;&gt;0,F44*H49,"")</f>
        <v/>
      </c>
      <c r="E48" s="120"/>
      <c r="F48" s="123"/>
      <c r="G48" s="161" t="s">
        <v>64</v>
      </c>
      <c r="H48" s="162" t="s">
        <v>90</v>
      </c>
      <c r="I48" s="156"/>
      <c r="J48" s="123"/>
      <c r="K48" s="159" t="s">
        <v>65</v>
      </c>
      <c r="L48" s="163" t="str">
        <f>IF(Q10&lt;&gt;0,IF(L8&gt;0,D48/L8*100,"D15 must be &gt; 0 or select method"),"")</f>
        <v/>
      </c>
      <c r="M48" s="152"/>
      <c r="N48" s="164"/>
      <c r="O48" s="31" t="s">
        <v>58</v>
      </c>
      <c r="P48" s="29">
        <f>COUNT(L$31:L$33)</f>
        <v>0</v>
      </c>
      <c r="Q48" s="8">
        <f>IF(OR($Q$15=2,$Q$16&lt;10),0,IF($Q$16&lt;10,2,$Q$14))</f>
        <v>3</v>
      </c>
      <c r="R48" s="8">
        <f t="shared" si="0"/>
        <v>1</v>
      </c>
      <c r="S48" s="7" t="str">
        <f t="shared" si="1"/>
        <v>A1 A2 A3 A4 A5 A6 A7 A8 A9 A10 B1 B2 B3 B4 B5 B6 B7 B8 B9 B10 C1 C2 C3 C4 C5 C6 C7 C8 C9 C10</v>
      </c>
      <c r="T48" s="11">
        <f>IF(L$35="",0,IF(L$35&lt;=$N$40,0,1))</f>
        <v>0</v>
      </c>
      <c r="U48" s="7" t="str">
        <f t="shared" si="2"/>
        <v/>
      </c>
      <c r="V48" s="32"/>
      <c r="W48" s="32"/>
    </row>
    <row r="49" spans="1:23" x14ac:dyDescent="0.2">
      <c r="A49" s="165"/>
      <c r="B49" s="99"/>
      <c r="C49" s="166"/>
      <c r="D49" s="99"/>
      <c r="E49" s="167"/>
      <c r="F49" s="99"/>
      <c r="G49" s="168">
        <f>IF(OR(Q14&lt;2,Q14&gt;3),"ERROR",Q14)</f>
        <v>3</v>
      </c>
      <c r="H49" s="169">
        <f>IF(G49="ERROR","",IF(G49=2,0.8862,0.5908))</f>
        <v>0.59079999999999999</v>
      </c>
      <c r="I49" s="165"/>
      <c r="J49" s="167"/>
      <c r="K49" s="167"/>
      <c r="L49" s="99"/>
      <c r="M49" s="170"/>
      <c r="N49" s="171"/>
      <c r="O49" s="31" t="s">
        <v>59</v>
      </c>
      <c r="R49" s="33">
        <f>SUM(R19:R48)</f>
        <v>30</v>
      </c>
      <c r="S49" s="9"/>
      <c r="T49" s="7">
        <f>SUM(T19:T48)</f>
        <v>0</v>
      </c>
      <c r="U49" s="34"/>
      <c r="V49" s="32"/>
      <c r="W49" s="32"/>
    </row>
    <row r="50" spans="1:23" x14ac:dyDescent="0.2">
      <c r="A50" s="172" t="s">
        <v>66</v>
      </c>
      <c r="B50" s="123"/>
      <c r="C50" s="154"/>
      <c r="D50" s="120"/>
      <c r="E50" s="120"/>
      <c r="F50" s="120"/>
      <c r="G50" s="120"/>
      <c r="H50" s="164"/>
      <c r="I50" s="65"/>
      <c r="J50" s="120"/>
      <c r="K50" s="120"/>
      <c r="L50" s="123"/>
      <c r="M50" s="152"/>
      <c r="N50" s="164"/>
      <c r="V50" s="32"/>
      <c r="W50" s="32"/>
    </row>
    <row r="51" spans="1:23" ht="15.75" x14ac:dyDescent="0.25">
      <c r="A51" s="65"/>
      <c r="B51" s="123"/>
      <c r="C51" s="154" t="s">
        <v>67</v>
      </c>
      <c r="D51" s="120" t="s">
        <v>122</v>
      </c>
      <c r="E51" s="120"/>
      <c r="F51" s="120"/>
      <c r="G51" s="120" t="s">
        <v>68</v>
      </c>
      <c r="H51" s="164"/>
      <c r="I51" s="156"/>
      <c r="J51" s="123"/>
      <c r="K51" s="157" t="str">
        <f>IF(Q9=1,"% AV = 100[AV/Tol]","% AV = 100[AV/TV]")</f>
        <v>% AV = 100[AV/Tol]</v>
      </c>
      <c r="L51" s="120"/>
      <c r="M51" s="152"/>
      <c r="N51" s="164"/>
      <c r="O51" s="35"/>
      <c r="P51" s="36"/>
      <c r="Q51" s="36"/>
      <c r="R51" s="36"/>
      <c r="S51" s="35"/>
      <c r="T51" s="32"/>
      <c r="U51" s="37"/>
    </row>
    <row r="52" spans="1:23" ht="14.25" x14ac:dyDescent="0.25">
      <c r="A52" s="65"/>
      <c r="B52" s="123"/>
      <c r="C52" s="159" t="s">
        <v>67</v>
      </c>
      <c r="D52" s="173" t="str">
        <f>IF(Q10&lt;&gt;0,IF(((D48*D48)/(G59*G49))&gt;((I44*H53)*(I44*H53)),0,SQRT((I44*H53)*(I44*H53)-(D48*D48)/(G59*G49))),"")</f>
        <v/>
      </c>
      <c r="E52" s="120"/>
      <c r="F52" s="123"/>
      <c r="G52" s="161" t="s">
        <v>69</v>
      </c>
      <c r="H52" s="162" t="s">
        <v>91</v>
      </c>
      <c r="I52" s="156"/>
      <c r="J52" s="123"/>
      <c r="K52" s="159" t="s">
        <v>70</v>
      </c>
      <c r="L52" s="163" t="str">
        <f>IF(Q10&lt;&gt;0,IF(L8&gt;0,D52/L8*100,"D15 must be &gt; 0 or select method"),"")</f>
        <v/>
      </c>
      <c r="M52" s="152"/>
      <c r="N52" s="164"/>
      <c r="O52" s="35"/>
      <c r="P52" s="36"/>
      <c r="Q52" s="36"/>
      <c r="R52" s="36"/>
      <c r="S52" s="35"/>
      <c r="T52" s="32"/>
      <c r="U52" s="37"/>
    </row>
    <row r="53" spans="1:23" x14ac:dyDescent="0.2">
      <c r="A53" s="165"/>
      <c r="B53" s="99"/>
      <c r="C53" s="166"/>
      <c r="D53" s="167"/>
      <c r="E53" s="167"/>
      <c r="F53" s="99"/>
      <c r="G53" s="168">
        <f>IF(OR(Q15&lt;2,Q15&gt;3),"ERROR",Q15)</f>
        <v>3</v>
      </c>
      <c r="H53" s="206">
        <f>IF(G53="ERROR","",IF(G53=2,0.7071,0.5231))</f>
        <v>0.52310000000000001</v>
      </c>
      <c r="I53" s="165"/>
      <c r="J53" s="167"/>
      <c r="K53" s="167"/>
      <c r="L53" s="99"/>
      <c r="M53" s="170"/>
      <c r="N53" s="171"/>
      <c r="O53" s="35"/>
      <c r="P53" s="36"/>
      <c r="Q53" s="36"/>
      <c r="R53" s="36"/>
      <c r="S53" s="35"/>
      <c r="T53" s="32"/>
      <c r="U53" s="37"/>
    </row>
    <row r="54" spans="1:23" x14ac:dyDescent="0.2">
      <c r="A54" s="172" t="s">
        <v>71</v>
      </c>
      <c r="B54" s="123"/>
      <c r="C54" s="154"/>
      <c r="D54" s="120"/>
      <c r="E54" s="120"/>
      <c r="F54" s="120"/>
      <c r="G54" s="120"/>
      <c r="H54" s="164"/>
      <c r="I54" s="156"/>
      <c r="J54" s="123"/>
      <c r="K54" s="157" t="str">
        <f>IF(Q9=1,"% R&amp;R = 100[R&amp;R/Tol]","% R&amp;R = 100[R&amp;R/TV]")</f>
        <v>% R&amp;R = 100[R&amp;R/Tol]</v>
      </c>
      <c r="L54" s="120"/>
      <c r="M54" s="152"/>
      <c r="N54" s="164"/>
      <c r="O54" s="35"/>
      <c r="P54" s="36"/>
      <c r="Q54" s="36"/>
      <c r="R54" s="36"/>
      <c r="S54" s="35"/>
      <c r="T54" s="32"/>
      <c r="U54" s="37"/>
    </row>
    <row r="55" spans="1:23" ht="15" x14ac:dyDescent="0.2">
      <c r="A55" s="65"/>
      <c r="B55" s="123"/>
      <c r="C55" s="154" t="s">
        <v>72</v>
      </c>
      <c r="D55" s="120" t="s">
        <v>123</v>
      </c>
      <c r="E55" s="120"/>
      <c r="F55" s="120"/>
      <c r="G55" s="120"/>
      <c r="H55" s="164"/>
      <c r="I55" s="156"/>
      <c r="J55" s="123"/>
      <c r="K55" s="159" t="s">
        <v>73</v>
      </c>
      <c r="L55" s="163" t="str">
        <f>IF(Q10&lt;&gt;0,IF(L8&gt;0,D56/L8*100,"D15 must be &gt; 0 or select method"),"")</f>
        <v/>
      </c>
      <c r="M55" s="152"/>
      <c r="N55" s="164"/>
      <c r="O55" s="35"/>
      <c r="P55" s="36"/>
      <c r="Q55" s="36"/>
      <c r="R55" s="36"/>
      <c r="S55" s="35"/>
      <c r="T55" s="32"/>
      <c r="U55" s="37"/>
    </row>
    <row r="56" spans="1:23" x14ac:dyDescent="0.2">
      <c r="A56" s="165"/>
      <c r="B56" s="99"/>
      <c r="C56" s="174" t="s">
        <v>72</v>
      </c>
      <c r="D56" s="175" t="str">
        <f>IF(Q10&lt;&gt;0,SQRT((D48*D48)+(D52*D52)),"")</f>
        <v/>
      </c>
      <c r="E56" s="167"/>
      <c r="F56" s="167"/>
      <c r="G56" s="167"/>
      <c r="H56" s="171"/>
      <c r="I56" s="165"/>
      <c r="J56" s="167"/>
      <c r="K56" s="167"/>
      <c r="L56" s="99"/>
      <c r="M56" s="170"/>
      <c r="N56" s="171"/>
      <c r="O56" s="35"/>
      <c r="P56" s="36"/>
      <c r="Q56" s="36"/>
      <c r="R56" s="36"/>
      <c r="S56" s="35"/>
      <c r="T56" s="32"/>
      <c r="U56" s="37"/>
    </row>
    <row r="57" spans="1:23" x14ac:dyDescent="0.2">
      <c r="A57" s="172" t="s">
        <v>74</v>
      </c>
      <c r="B57" s="123"/>
      <c r="C57" s="154"/>
      <c r="D57" s="120"/>
      <c r="E57" s="120"/>
      <c r="F57" s="120"/>
      <c r="G57" s="120"/>
      <c r="H57" s="164"/>
      <c r="I57" s="65"/>
      <c r="J57" s="120"/>
      <c r="K57" s="120"/>
      <c r="L57" s="123"/>
      <c r="M57" s="152"/>
      <c r="N57" s="164"/>
    </row>
    <row r="58" spans="1:23" ht="14.25" x14ac:dyDescent="0.25">
      <c r="A58" s="65"/>
      <c r="B58" s="123"/>
      <c r="C58" s="154" t="s">
        <v>75</v>
      </c>
      <c r="D58" s="125" t="s">
        <v>124</v>
      </c>
      <c r="E58" s="120"/>
      <c r="F58" s="123"/>
      <c r="G58" s="161" t="s">
        <v>76</v>
      </c>
      <c r="H58" s="162" t="s">
        <v>92</v>
      </c>
      <c r="I58" s="156"/>
      <c r="J58" s="123"/>
      <c r="K58" s="157" t="str">
        <f>IF(Q9=1,"% PV = 100[PV/Tol]","% PV = 100[PV/TV]")</f>
        <v>% PV = 100[PV/Tol]</v>
      </c>
      <c r="L58" s="120"/>
      <c r="M58" s="152"/>
      <c r="N58" s="164"/>
    </row>
    <row r="59" spans="1:23" ht="13.5" thickBot="1" x14ac:dyDescent="0.25">
      <c r="A59" s="165"/>
      <c r="B59" s="99"/>
      <c r="C59" s="166" t="s">
        <v>75</v>
      </c>
      <c r="D59" s="175" t="str">
        <f>IF(Q10&lt;&gt;0,L44*H59,"")</f>
        <v/>
      </c>
      <c r="E59" s="167"/>
      <c r="F59" s="99"/>
      <c r="G59" s="168">
        <f>IF(OR(Q16&lt;2,Q16&gt;10),"ERROR",Q16)</f>
        <v>10</v>
      </c>
      <c r="H59" s="206">
        <f>IF(G59&lt;&gt;"ERROR",VLOOKUP(G59,T8:U16,2,FALSE),"")</f>
        <v>0.31459999999999999</v>
      </c>
      <c r="I59" s="176"/>
      <c r="J59" s="146"/>
      <c r="K59" s="177" t="s">
        <v>77</v>
      </c>
      <c r="L59" s="163" t="str">
        <f>IF(Q10&lt;&gt;0,IF(L8&gt;0,D59/L8*100,"D15 must be &gt; 0 or select method"),"")</f>
        <v/>
      </c>
      <c r="M59" s="152"/>
      <c r="N59" s="178"/>
    </row>
    <row r="60" spans="1:23" ht="12.75" customHeight="1" x14ac:dyDescent="0.2">
      <c r="A60" s="172" t="s">
        <v>78</v>
      </c>
      <c r="B60" s="123"/>
      <c r="C60" s="154"/>
      <c r="D60" s="120"/>
      <c r="E60" s="120"/>
      <c r="F60" s="120"/>
      <c r="G60" s="120"/>
      <c r="H60" s="179"/>
      <c r="I60" s="266" t="str">
        <f>IF(Q10&lt;&gt;0,IF(AND($L$55&lt;10,$I$62&lt;&gt;"POZA ZAKRESEM UCLr / RANGES OUT OF UCLr"),"SYSTEM ODPOWIEDNI / GAGE IS ACCEPTED",IF(AND($L$55&lt;30,$I$62&lt;&gt;"POZA ZAKRESEM UCLr / RANGES OUT OF UCLr"),"ZATWIERDZENIE WARUNKOWE MOŻLIWE, PATRZ PONIŻEJ / GAGE MAY BE ACCEPTED , SEE BELOW","SYSTEM NIEODPOWIEDNI / GAGE IS REJECTED")),"")</f>
        <v/>
      </c>
      <c r="J60" s="267"/>
      <c r="K60" s="267"/>
      <c r="L60" s="267"/>
      <c r="M60" s="267"/>
      <c r="N60" s="268"/>
    </row>
    <row r="61" spans="1:23" ht="15.75" thickBot="1" x14ac:dyDescent="0.25">
      <c r="A61" s="180"/>
      <c r="B61" s="120"/>
      <c r="C61" s="154" t="s">
        <v>79</v>
      </c>
      <c r="D61" s="120" t="s">
        <v>125</v>
      </c>
      <c r="E61" s="120"/>
      <c r="F61" s="120"/>
      <c r="G61" s="181"/>
      <c r="H61" s="179"/>
      <c r="I61" s="269"/>
      <c r="J61" s="270"/>
      <c r="K61" s="270"/>
      <c r="L61" s="270"/>
      <c r="M61" s="270"/>
      <c r="N61" s="271"/>
    </row>
    <row r="62" spans="1:23" ht="15.75" thickBot="1" x14ac:dyDescent="0.25">
      <c r="A62" s="182"/>
      <c r="B62" s="127"/>
      <c r="C62" s="177" t="s">
        <v>79</v>
      </c>
      <c r="D62" s="183" t="str">
        <f>IF(Q10,SQRT((D56*D56)+(D59*D59)),"")</f>
        <v/>
      </c>
      <c r="E62" s="127"/>
      <c r="F62" s="127"/>
      <c r="G62" s="135"/>
      <c r="H62" s="178"/>
      <c r="I62" s="272" t="str">
        <f>IF(Q10&lt;&gt;0,IF(T49=0,"All ranges OK","POZA ZAKRESEM UCLr / RANGES OUT OF UCLr"),"")</f>
        <v/>
      </c>
      <c r="J62" s="273"/>
      <c r="K62" s="273"/>
      <c r="L62" s="273"/>
      <c r="M62" s="273"/>
      <c r="N62" s="274"/>
    </row>
    <row r="63" spans="1:23" ht="18" customHeight="1" x14ac:dyDescent="0.2">
      <c r="A63" s="235" t="s">
        <v>154</v>
      </c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7"/>
    </row>
    <row r="64" spans="1:23" x14ac:dyDescent="0.2">
      <c r="A64" s="238" t="s">
        <v>146</v>
      </c>
      <c r="B64" s="239"/>
      <c r="C64" s="184" t="s">
        <v>145</v>
      </c>
      <c r="D64" s="60"/>
      <c r="E64" s="38"/>
      <c r="F64" s="38"/>
      <c r="G64" s="38"/>
      <c r="H64" s="38"/>
      <c r="I64" s="38"/>
      <c r="J64" s="38"/>
      <c r="K64" s="38"/>
      <c r="L64" s="38"/>
      <c r="M64" s="38"/>
      <c r="N64" s="39"/>
    </row>
    <row r="65" spans="1:27" x14ac:dyDescent="0.2">
      <c r="A65" s="238" t="s">
        <v>54</v>
      </c>
      <c r="B65" s="239"/>
      <c r="C65" s="184" t="s">
        <v>149</v>
      </c>
      <c r="D65" s="244" t="s">
        <v>151</v>
      </c>
      <c r="E65" s="244"/>
      <c r="F65" s="244"/>
      <c r="G65" s="244"/>
      <c r="H65" s="244"/>
      <c r="I65" s="244"/>
      <c r="J65" s="244"/>
      <c r="K65" s="244"/>
      <c r="L65" s="244"/>
      <c r="M65" s="244"/>
      <c r="N65" s="245"/>
    </row>
    <row r="66" spans="1:27" ht="16.5" customHeight="1" x14ac:dyDescent="0.2">
      <c r="A66" s="238" t="s">
        <v>147</v>
      </c>
      <c r="B66" s="239"/>
      <c r="C66" s="239" t="s">
        <v>148</v>
      </c>
      <c r="D66" s="242" t="s">
        <v>163</v>
      </c>
      <c r="E66" s="242"/>
      <c r="F66" s="242"/>
      <c r="G66" s="242"/>
      <c r="H66" s="242"/>
      <c r="I66" s="242"/>
      <c r="J66" s="242"/>
      <c r="K66" s="242"/>
      <c r="L66" s="242"/>
      <c r="M66" s="242"/>
      <c r="N66" s="243"/>
      <c r="Z66" s="43"/>
    </row>
    <row r="67" spans="1:27" ht="22.5" customHeight="1" x14ac:dyDescent="0.2">
      <c r="A67" s="238"/>
      <c r="B67" s="239"/>
      <c r="C67" s="239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3"/>
    </row>
    <row r="68" spans="1:27" ht="13.5" thickBot="1" x14ac:dyDescent="0.25">
      <c r="A68" s="240" t="s">
        <v>150</v>
      </c>
      <c r="B68" s="241"/>
      <c r="C68" s="185" t="s">
        <v>54</v>
      </c>
      <c r="D68" s="246" t="s">
        <v>152</v>
      </c>
      <c r="E68" s="247"/>
      <c r="F68" s="247"/>
      <c r="G68" s="247"/>
      <c r="H68" s="247"/>
      <c r="I68" s="247"/>
      <c r="J68" s="247"/>
      <c r="K68" s="247"/>
      <c r="L68" s="247"/>
      <c r="M68" s="247"/>
      <c r="N68" s="248"/>
    </row>
    <row r="69" spans="1:27" ht="15.75" x14ac:dyDescent="0.2">
      <c r="A69" s="257" t="s">
        <v>158</v>
      </c>
      <c r="B69" s="258"/>
      <c r="C69" s="258"/>
      <c r="D69" s="258"/>
      <c r="E69" s="258"/>
      <c r="F69" s="258"/>
      <c r="G69" s="258"/>
      <c r="H69" s="259"/>
      <c r="I69" s="253" t="s">
        <v>153</v>
      </c>
      <c r="J69" s="254"/>
      <c r="K69" s="186" t="s">
        <v>80</v>
      </c>
      <c r="L69" s="189" t="s">
        <v>81</v>
      </c>
      <c r="M69" s="187" t="s">
        <v>82</v>
      </c>
      <c r="N69" s="190" t="s">
        <v>83</v>
      </c>
    </row>
    <row r="70" spans="1:27" ht="16.5" thickBot="1" x14ac:dyDescent="0.25">
      <c r="A70" s="260"/>
      <c r="B70" s="261"/>
      <c r="C70" s="261"/>
      <c r="D70" s="261"/>
      <c r="E70" s="261"/>
      <c r="F70" s="261"/>
      <c r="G70" s="261"/>
      <c r="H70" s="262"/>
      <c r="I70" s="255"/>
      <c r="J70" s="256"/>
      <c r="K70" s="189"/>
      <c r="L70" s="189"/>
      <c r="M70" s="189"/>
      <c r="N70" s="190"/>
    </row>
    <row r="71" spans="1:27" ht="22.5" customHeight="1" thickBot="1" x14ac:dyDescent="0.25">
      <c r="A71" s="263" t="s">
        <v>159</v>
      </c>
      <c r="B71" s="264"/>
      <c r="C71" s="264"/>
      <c r="D71" s="264"/>
      <c r="E71" s="264"/>
      <c r="F71" s="264"/>
      <c r="G71" s="264"/>
      <c r="H71" s="265"/>
      <c r="I71" s="275" t="str">
        <f>IF(Q10&lt;&gt;0,L71*N71,"")</f>
        <v/>
      </c>
      <c r="J71" s="276"/>
      <c r="K71" s="186" t="s">
        <v>80</v>
      </c>
      <c r="L71" s="198" t="str">
        <f>IF(Q10&lt;&gt;0,0,"")</f>
        <v/>
      </c>
      <c r="M71" s="187" t="s">
        <v>82</v>
      </c>
      <c r="N71" s="188" t="str">
        <f>IF(Q10&lt;&gt;0,L55/100,"")</f>
        <v/>
      </c>
    </row>
    <row r="72" spans="1:27" x14ac:dyDescent="0.2">
      <c r="A72" s="214" t="str">
        <f>IF(Q10&lt;&gt;0,IF(L55&gt;30,"SYSTEM WYMAGA USPRAWNIENIA / GAGE SYSTEM NEEDS IMPROVEMENT",IF(AND(L55&gt;10,L71=0),"SPRAWDŹ WYNIKI / CHECK RESULTING BREAKPOINT","KONKLUZJA: / CONCLUSION IS ... ")),"")</f>
        <v/>
      </c>
      <c r="B72" s="215"/>
      <c r="C72" s="215"/>
      <c r="D72" s="215"/>
      <c r="E72" s="215"/>
      <c r="F72" s="215"/>
      <c r="G72" s="215"/>
      <c r="H72" s="215"/>
      <c r="I72" s="215" t="str">
        <f>IF(Q10&lt;&gt;0,IF(L55&gt;30,"SYSTEM WYMAGA USPRAWNIENIA / GAGE SYSTEM NEEDS IMPROVEMENT",IF(AND(I71=0,L55&gt;10),"WPROWADŹ RPN # / MUST ENTER RPN #",IF((I71&gt;37.8),"SYSTEM WYMAGA USPRAWNIENIA / GAGE SYSTEM NEEDS IMPROVEMENT",IF((I62="ZAKRES POZA UCLr / RANGES OUT OF UCLr"),"SYSTEM WYMAGA USPRAWNIENIA / GAGE SYSTEM NEEDS IMPROVEMENT","SYSTEM ODPOWIEDNI / GAGE APPROVED, USE IT")))),"")</f>
        <v/>
      </c>
      <c r="J72" s="215"/>
      <c r="K72" s="215"/>
      <c r="L72" s="215"/>
      <c r="M72" s="215"/>
      <c r="N72" s="218"/>
    </row>
    <row r="73" spans="1:27" ht="13.5" thickBot="1" x14ac:dyDescent="0.25">
      <c r="A73" s="216"/>
      <c r="B73" s="217"/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9"/>
    </row>
    <row r="74" spans="1:27" x14ac:dyDescent="0.2">
      <c r="A74" s="220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2"/>
    </row>
    <row r="75" spans="1:27" ht="21.75" customHeight="1" x14ac:dyDescent="0.2">
      <c r="A75" s="223"/>
      <c r="B75" s="224"/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5"/>
    </row>
    <row r="76" spans="1:27" s="42" customFormat="1" ht="6" customHeight="1" x14ac:dyDescent="0.35">
      <c r="A76" s="223"/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5"/>
      <c r="O76" s="7"/>
      <c r="P76" s="8"/>
      <c r="Q76" s="8"/>
      <c r="R76" s="8"/>
      <c r="S76" s="7"/>
      <c r="T76" s="9"/>
      <c r="U76" s="10"/>
      <c r="V76" s="40"/>
      <c r="W76" s="40"/>
      <c r="X76" s="41"/>
      <c r="Y76" s="41"/>
      <c r="Z76" s="41"/>
      <c r="AA76" s="41"/>
    </row>
    <row r="77" spans="1:27" ht="12.75" customHeight="1" x14ac:dyDescent="0.2">
      <c r="A77" s="223"/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5"/>
    </row>
    <row r="78" spans="1:27" ht="12.75" customHeight="1" x14ac:dyDescent="0.2">
      <c r="A78" s="223"/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5"/>
    </row>
    <row r="79" spans="1:27" ht="12.75" customHeight="1" x14ac:dyDescent="0.2">
      <c r="A79" s="223"/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5"/>
    </row>
    <row r="80" spans="1:27" ht="12.75" customHeight="1" x14ac:dyDescent="0.2">
      <c r="A80" s="223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5"/>
    </row>
    <row r="81" spans="1:21" ht="12.75" customHeight="1" x14ac:dyDescent="0.2">
      <c r="A81" s="223"/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5"/>
    </row>
    <row r="82" spans="1:21" ht="12.75" customHeight="1" x14ac:dyDescent="0.35">
      <c r="A82" s="223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5"/>
      <c r="T82" s="40"/>
      <c r="U82" s="44"/>
    </row>
    <row r="83" spans="1:21" ht="12.75" customHeight="1" x14ac:dyDescent="0.2">
      <c r="A83" s="223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5"/>
    </row>
    <row r="84" spans="1:21" ht="12.75" customHeight="1" x14ac:dyDescent="0.2">
      <c r="A84" s="223"/>
      <c r="B84" s="224"/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5"/>
    </row>
    <row r="85" spans="1:21" ht="12.75" customHeight="1" x14ac:dyDescent="0.2">
      <c r="A85" s="223"/>
      <c r="B85" s="224"/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5"/>
    </row>
    <row r="86" spans="1:21" ht="12.75" customHeight="1" x14ac:dyDescent="0.2">
      <c r="A86" s="223"/>
      <c r="B86" s="224"/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5"/>
    </row>
    <row r="87" spans="1:21" ht="12.75" customHeight="1" x14ac:dyDescent="0.2">
      <c r="A87" s="223"/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5"/>
    </row>
    <row r="88" spans="1:21" ht="12.75" customHeight="1" x14ac:dyDescent="0.2">
      <c r="A88" s="223"/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5"/>
    </row>
    <row r="89" spans="1:21" ht="12.75" customHeight="1" x14ac:dyDescent="0.2">
      <c r="A89" s="223"/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5"/>
    </row>
    <row r="90" spans="1:21" ht="12.75" customHeight="1" x14ac:dyDescent="0.2">
      <c r="A90" s="223"/>
      <c r="B90" s="224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5"/>
    </row>
    <row r="91" spans="1:21" ht="12.75" customHeight="1" thickBot="1" x14ac:dyDescent="0.25">
      <c r="A91" s="226"/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8"/>
    </row>
    <row r="92" spans="1:21" ht="12.75" customHeight="1" x14ac:dyDescent="0.2">
      <c r="A92" s="220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2"/>
    </row>
    <row r="93" spans="1:21" ht="12.75" customHeight="1" x14ac:dyDescent="0.2">
      <c r="A93" s="223"/>
      <c r="B93" s="224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5"/>
    </row>
    <row r="94" spans="1:21" ht="12.75" customHeight="1" x14ac:dyDescent="0.2">
      <c r="A94" s="223"/>
      <c r="B94" s="224"/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5"/>
    </row>
    <row r="95" spans="1:21" x14ac:dyDescent="0.2">
      <c r="A95" s="223"/>
      <c r="B95" s="224"/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5"/>
    </row>
    <row r="96" spans="1:21" x14ac:dyDescent="0.2">
      <c r="A96" s="223"/>
      <c r="B96" s="224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5"/>
    </row>
    <row r="97" spans="1:14" x14ac:dyDescent="0.2">
      <c r="A97" s="223"/>
      <c r="B97" s="224"/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5"/>
    </row>
    <row r="98" spans="1:14" x14ac:dyDescent="0.2">
      <c r="A98" s="223"/>
      <c r="B98" s="224"/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5"/>
    </row>
    <row r="99" spans="1:14" x14ac:dyDescent="0.2">
      <c r="A99" s="223"/>
      <c r="B99" s="224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5"/>
    </row>
    <row r="100" spans="1:14" x14ac:dyDescent="0.2">
      <c r="A100" s="223"/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5"/>
    </row>
    <row r="101" spans="1:14" x14ac:dyDescent="0.2">
      <c r="A101" s="223"/>
      <c r="B101" s="224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5"/>
    </row>
    <row r="102" spans="1:14" x14ac:dyDescent="0.2">
      <c r="A102" s="223"/>
      <c r="B102" s="224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5"/>
    </row>
    <row r="103" spans="1:14" x14ac:dyDescent="0.2">
      <c r="A103" s="223"/>
      <c r="B103" s="224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5"/>
    </row>
    <row r="104" spans="1:14" x14ac:dyDescent="0.2">
      <c r="A104" s="223"/>
      <c r="B104" s="224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5"/>
    </row>
    <row r="105" spans="1:14" x14ac:dyDescent="0.2">
      <c r="A105" s="223"/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5"/>
    </row>
    <row r="106" spans="1:14" x14ac:dyDescent="0.2">
      <c r="A106" s="223"/>
      <c r="B106" s="224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5"/>
    </row>
    <row r="107" spans="1:14" x14ac:dyDescent="0.2">
      <c r="A107" s="223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5"/>
    </row>
    <row r="108" spans="1:14" x14ac:dyDescent="0.2">
      <c r="A108" s="223"/>
      <c r="B108" s="224"/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5"/>
    </row>
    <row r="109" spans="1:14" ht="13.5" thickBot="1" x14ac:dyDescent="0.25">
      <c r="A109" s="226"/>
      <c r="B109" s="227"/>
      <c r="C109" s="227"/>
      <c r="D109" s="227"/>
      <c r="E109" s="227"/>
      <c r="F109" s="227"/>
      <c r="G109" s="227"/>
      <c r="H109" s="227"/>
      <c r="I109" s="227"/>
      <c r="J109" s="227"/>
      <c r="K109" s="227"/>
      <c r="L109" s="227"/>
      <c r="M109" s="227"/>
      <c r="N109" s="228"/>
    </row>
    <row r="110" spans="1:14" x14ac:dyDescent="0.2">
      <c r="A110" s="346" t="s">
        <v>155</v>
      </c>
      <c r="B110" s="347"/>
      <c r="C110" s="347"/>
      <c r="D110" s="348"/>
      <c r="E110" s="348"/>
      <c r="F110" s="348"/>
      <c r="G110" s="348"/>
      <c r="H110" s="348"/>
      <c r="I110" s="348"/>
      <c r="J110" s="348"/>
      <c r="K110" s="348"/>
      <c r="L110" s="348"/>
      <c r="M110" s="348"/>
      <c r="N110" s="349"/>
    </row>
    <row r="111" spans="1:14" x14ac:dyDescent="0.2">
      <c r="A111" s="350"/>
      <c r="B111" s="351"/>
      <c r="C111" s="351"/>
      <c r="D111" s="351"/>
      <c r="E111" s="351"/>
      <c r="F111" s="351"/>
      <c r="G111" s="351"/>
      <c r="H111" s="351"/>
      <c r="I111" s="351"/>
      <c r="J111" s="351"/>
      <c r="K111" s="351"/>
      <c r="L111" s="351"/>
      <c r="M111" s="351"/>
      <c r="N111" s="352"/>
    </row>
    <row r="112" spans="1:14" x14ac:dyDescent="0.2">
      <c r="A112" s="350"/>
      <c r="B112" s="351"/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1"/>
      <c r="N112" s="352"/>
    </row>
    <row r="113" spans="1:14" x14ac:dyDescent="0.2">
      <c r="A113" s="350"/>
      <c r="B113" s="351"/>
      <c r="C113" s="351"/>
      <c r="D113" s="351"/>
      <c r="E113" s="351"/>
      <c r="F113" s="351"/>
      <c r="G113" s="351"/>
      <c r="H113" s="351"/>
      <c r="I113" s="351"/>
      <c r="J113" s="351"/>
      <c r="K113" s="351"/>
      <c r="L113" s="351"/>
      <c r="M113" s="351"/>
      <c r="N113" s="352"/>
    </row>
    <row r="114" spans="1:14" x14ac:dyDescent="0.2">
      <c r="A114" s="350"/>
      <c r="B114" s="351"/>
      <c r="C114" s="351"/>
      <c r="D114" s="351"/>
      <c r="E114" s="351"/>
      <c r="F114" s="351"/>
      <c r="G114" s="351"/>
      <c r="H114" s="351"/>
      <c r="I114" s="351"/>
      <c r="J114" s="351"/>
      <c r="K114" s="351"/>
      <c r="L114" s="351"/>
      <c r="M114" s="351"/>
      <c r="N114" s="352"/>
    </row>
    <row r="115" spans="1:14" x14ac:dyDescent="0.2">
      <c r="A115" s="350"/>
      <c r="B115" s="351"/>
      <c r="C115" s="351"/>
      <c r="D115" s="351"/>
      <c r="E115" s="351"/>
      <c r="F115" s="351"/>
      <c r="G115" s="351"/>
      <c r="H115" s="351"/>
      <c r="I115" s="351"/>
      <c r="J115" s="351"/>
      <c r="K115" s="351"/>
      <c r="L115" s="351"/>
      <c r="M115" s="351"/>
      <c r="N115" s="352"/>
    </row>
    <row r="116" spans="1:14" x14ac:dyDescent="0.2">
      <c r="A116" s="350"/>
      <c r="B116" s="351"/>
      <c r="C116" s="351"/>
      <c r="D116" s="351"/>
      <c r="E116" s="351"/>
      <c r="F116" s="351"/>
      <c r="G116" s="351"/>
      <c r="H116" s="351"/>
      <c r="I116" s="351"/>
      <c r="J116" s="351"/>
      <c r="K116" s="351"/>
      <c r="L116" s="351"/>
      <c r="M116" s="351"/>
      <c r="N116" s="352"/>
    </row>
    <row r="117" spans="1:14" x14ac:dyDescent="0.2">
      <c r="A117" s="350"/>
      <c r="B117" s="351"/>
      <c r="C117" s="351"/>
      <c r="D117" s="351"/>
      <c r="E117" s="351"/>
      <c r="F117" s="351"/>
      <c r="G117" s="351"/>
      <c r="H117" s="351"/>
      <c r="I117" s="351"/>
      <c r="J117" s="351"/>
      <c r="K117" s="351"/>
      <c r="L117" s="351"/>
      <c r="M117" s="351"/>
      <c r="N117" s="352"/>
    </row>
    <row r="118" spans="1:14" ht="13.5" thickBot="1" x14ac:dyDescent="0.25">
      <c r="A118" s="353"/>
      <c r="B118" s="354"/>
      <c r="C118" s="354"/>
      <c r="D118" s="354"/>
      <c r="E118" s="354"/>
      <c r="F118" s="354"/>
      <c r="G118" s="354"/>
      <c r="H118" s="354"/>
      <c r="I118" s="354"/>
      <c r="J118" s="354"/>
      <c r="K118" s="354"/>
      <c r="L118" s="354"/>
      <c r="M118" s="354"/>
      <c r="N118" s="355"/>
    </row>
    <row r="119" spans="1:14" x14ac:dyDescent="0.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</row>
    <row r="120" spans="1:14" x14ac:dyDescent="0.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</row>
    <row r="121" spans="1:14" x14ac:dyDescent="0.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</row>
    <row r="122" spans="1:14" x14ac:dyDescent="0.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</row>
    <row r="123" spans="1:14" x14ac:dyDescent="0.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</row>
    <row r="124" spans="1:14" x14ac:dyDescent="0.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</row>
    <row r="125" spans="1:14" x14ac:dyDescent="0.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</row>
    <row r="126" spans="1:14" x14ac:dyDescent="0.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</row>
    <row r="127" spans="1:14" x14ac:dyDescent="0.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</row>
    <row r="128" spans="1:14" x14ac:dyDescent="0.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</row>
    <row r="129" spans="1:14" x14ac:dyDescent="0.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</row>
    <row r="130" spans="1:14" x14ac:dyDescent="0.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</row>
    <row r="131" spans="1:14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</row>
    <row r="132" spans="1:14" x14ac:dyDescent="0.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</row>
    <row r="133" spans="1:14" x14ac:dyDescent="0.2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</row>
    <row r="134" spans="1:14" x14ac:dyDescent="0.2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</row>
    <row r="135" spans="1:14" x14ac:dyDescent="0.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</row>
    <row r="136" spans="1:14" x14ac:dyDescent="0.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</row>
    <row r="137" spans="1:14" x14ac:dyDescent="0.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</row>
    <row r="138" spans="1:14" x14ac:dyDescent="0.2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</row>
    <row r="139" spans="1:14" x14ac:dyDescent="0.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</row>
    <row r="140" spans="1:14" x14ac:dyDescent="0.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</row>
    <row r="141" spans="1:14" x14ac:dyDescent="0.2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</row>
    <row r="142" spans="1:14" x14ac:dyDescent="0.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</row>
    <row r="143" spans="1:14" x14ac:dyDescent="0.2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</row>
    <row r="144" spans="1:14" x14ac:dyDescent="0.2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</row>
    <row r="145" spans="1:14" x14ac:dyDescent="0.2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</row>
    <row r="146" spans="1:14" x14ac:dyDescent="0.2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</row>
    <row r="147" spans="1:14" x14ac:dyDescent="0.2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</row>
    <row r="148" spans="1:14" x14ac:dyDescent="0.2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</row>
    <row r="149" spans="1:14" x14ac:dyDescent="0.2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</row>
    <row r="150" spans="1:14" x14ac:dyDescent="0.2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</row>
    <row r="151" spans="1:14" x14ac:dyDescent="0.2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</row>
    <row r="152" spans="1:14" x14ac:dyDescent="0.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</row>
    <row r="153" spans="1:14" x14ac:dyDescent="0.2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</row>
    <row r="154" spans="1:14" x14ac:dyDescent="0.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</row>
    <row r="155" spans="1:14" x14ac:dyDescent="0.2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</row>
    <row r="156" spans="1:14" x14ac:dyDescent="0.2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</row>
    <row r="157" spans="1:14" x14ac:dyDescent="0.2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</row>
    <row r="158" spans="1:14" x14ac:dyDescent="0.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</row>
    <row r="159" spans="1:14" x14ac:dyDescent="0.2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</row>
    <row r="160" spans="1:14" x14ac:dyDescent="0.2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</row>
    <row r="161" spans="1:14" x14ac:dyDescent="0.2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</row>
    <row r="162" spans="1:14" x14ac:dyDescent="0.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</row>
    <row r="163" spans="1:14" x14ac:dyDescent="0.2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</row>
    <row r="164" spans="1:14" x14ac:dyDescent="0.2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</row>
    <row r="165" spans="1:14" x14ac:dyDescent="0.2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</row>
    <row r="166" spans="1:14" x14ac:dyDescent="0.2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</row>
    <row r="167" spans="1:14" x14ac:dyDescent="0.2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</row>
    <row r="168" spans="1:14" x14ac:dyDescent="0.2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</row>
    <row r="169" spans="1:14" x14ac:dyDescent="0.2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</row>
    <row r="170" spans="1:14" x14ac:dyDescent="0.2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</row>
    <row r="171" spans="1:14" x14ac:dyDescent="0.2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</row>
    <row r="172" spans="1:14" x14ac:dyDescent="0.2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</row>
    <row r="173" spans="1:14" x14ac:dyDescent="0.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</row>
    <row r="174" spans="1:14" x14ac:dyDescent="0.2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</row>
    <row r="175" spans="1:14" x14ac:dyDescent="0.2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</row>
    <row r="176" spans="1:14" x14ac:dyDescent="0.2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</row>
    <row r="177" spans="1:14" x14ac:dyDescent="0.2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</row>
    <row r="178" spans="1:14" x14ac:dyDescent="0.2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</row>
    <row r="179" spans="1:14" x14ac:dyDescent="0.2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</row>
    <row r="180" spans="1:14" x14ac:dyDescent="0.2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</row>
    <row r="181" spans="1:14" x14ac:dyDescent="0.2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</row>
    <row r="182" spans="1:14" x14ac:dyDescent="0.2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</row>
    <row r="183" spans="1:14" x14ac:dyDescent="0.2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</row>
    <row r="184" spans="1:14" x14ac:dyDescent="0.2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</row>
    <row r="185" spans="1:14" x14ac:dyDescent="0.2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</row>
    <row r="186" spans="1:14" x14ac:dyDescent="0.2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</row>
    <row r="187" spans="1:14" x14ac:dyDescent="0.2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</row>
    <row r="188" spans="1:14" x14ac:dyDescent="0.2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</row>
    <row r="189" spans="1:14" x14ac:dyDescent="0.2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</row>
    <row r="190" spans="1:14" x14ac:dyDescent="0.2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</row>
    <row r="191" spans="1:14" x14ac:dyDescent="0.2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</row>
    <row r="192" spans="1:14" x14ac:dyDescent="0.2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</row>
    <row r="193" spans="1:21" x14ac:dyDescent="0.2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</row>
    <row r="194" spans="1:21" x14ac:dyDescent="0.2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</row>
    <row r="195" spans="1:21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</row>
    <row r="196" spans="1:21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</row>
    <row r="197" spans="1:21" x14ac:dyDescent="0.2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</row>
    <row r="198" spans="1:21" x14ac:dyDescent="0.2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</row>
    <row r="199" spans="1:21" x14ac:dyDescent="0.2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</row>
    <row r="200" spans="1:21" x14ac:dyDescent="0.2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</row>
    <row r="201" spans="1:21" s="204" customFormat="1" x14ac:dyDescent="0.2">
      <c r="A201" s="200"/>
      <c r="B201" s="200"/>
      <c r="C201" s="201" t="str">
        <f t="shared" ref="C201:L201" si="10">$N$40</f>
        <v/>
      </c>
      <c r="D201" s="201" t="str">
        <f t="shared" si="10"/>
        <v/>
      </c>
      <c r="E201" s="201" t="str">
        <f t="shared" si="10"/>
        <v/>
      </c>
      <c r="F201" s="201" t="str">
        <f t="shared" si="10"/>
        <v/>
      </c>
      <c r="G201" s="201" t="str">
        <f t="shared" si="10"/>
        <v/>
      </c>
      <c r="H201" s="201" t="str">
        <f t="shared" si="10"/>
        <v/>
      </c>
      <c r="I201" s="201" t="str">
        <f t="shared" si="10"/>
        <v/>
      </c>
      <c r="J201" s="201" t="str">
        <f t="shared" si="10"/>
        <v/>
      </c>
      <c r="K201" s="201" t="str">
        <f t="shared" si="10"/>
        <v/>
      </c>
      <c r="L201" s="201" t="str">
        <f t="shared" si="10"/>
        <v/>
      </c>
      <c r="M201" s="200"/>
      <c r="N201" s="200"/>
      <c r="O201" s="202"/>
      <c r="P201" s="203"/>
      <c r="Q201" s="203"/>
      <c r="R201" s="203"/>
      <c r="S201" s="202"/>
      <c r="U201" s="205"/>
    </row>
    <row r="202" spans="1:21" x14ac:dyDescent="0.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</row>
    <row r="203" spans="1:21" x14ac:dyDescent="0.2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</row>
    <row r="204" spans="1:21" x14ac:dyDescent="0.2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</row>
    <row r="205" spans="1:21" x14ac:dyDescent="0.2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</row>
    <row r="206" spans="1:21" x14ac:dyDescent="0.2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</row>
    <row r="207" spans="1:21" x14ac:dyDescent="0.2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</row>
    <row r="208" spans="1:21" x14ac:dyDescent="0.2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</row>
    <row r="209" spans="1:14" x14ac:dyDescent="0.2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</row>
    <row r="210" spans="1:14" x14ac:dyDescent="0.2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</row>
    <row r="211" spans="1:14" x14ac:dyDescent="0.2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1:14" x14ac:dyDescent="0.2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  <row r="213" spans="1:14" x14ac:dyDescent="0.2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</row>
  </sheetData>
  <sheetProtection selectLockedCells="1"/>
  <scenarios current="0">
    <scenario name="0.0000" locked="1" count="1" user="José Zavala" comment="Created by José Zavala on 11/8/95">
      <inputCells r="D56" val="0.02250082348493"/>
    </scenario>
  </scenarios>
  <mergeCells count="80">
    <mergeCell ref="A114:N114"/>
    <mergeCell ref="A115:N115"/>
    <mergeCell ref="A116:N116"/>
    <mergeCell ref="A117:N117"/>
    <mergeCell ref="A118:N118"/>
    <mergeCell ref="A110:C110"/>
    <mergeCell ref="D110:N110"/>
    <mergeCell ref="A111:N111"/>
    <mergeCell ref="A112:N112"/>
    <mergeCell ref="A113:N113"/>
    <mergeCell ref="A1:C1"/>
    <mergeCell ref="D1:N1"/>
    <mergeCell ref="A5:C5"/>
    <mergeCell ref="D5:E5"/>
    <mergeCell ref="F5:G5"/>
    <mergeCell ref="A4:C4"/>
    <mergeCell ref="D4:E4"/>
    <mergeCell ref="F4:G4"/>
    <mergeCell ref="A3:N3"/>
    <mergeCell ref="E14:G14"/>
    <mergeCell ref="J14:K14"/>
    <mergeCell ref="L4:N4"/>
    <mergeCell ref="L5:N5"/>
    <mergeCell ref="H4:I4"/>
    <mergeCell ref="H5:I5"/>
    <mergeCell ref="J4:K4"/>
    <mergeCell ref="J5:K5"/>
    <mergeCell ref="J13:K13"/>
    <mergeCell ref="I8:K8"/>
    <mergeCell ref="L7:N7"/>
    <mergeCell ref="L8:L9"/>
    <mergeCell ref="M8:M9"/>
    <mergeCell ref="N8:N9"/>
    <mergeCell ref="I9:K9"/>
    <mergeCell ref="L12:N14"/>
    <mergeCell ref="A7:C7"/>
    <mergeCell ref="D7:E7"/>
    <mergeCell ref="F7:G7"/>
    <mergeCell ref="H7:I7"/>
    <mergeCell ref="J7:K7"/>
    <mergeCell ref="B13:D13"/>
    <mergeCell ref="A8:C9"/>
    <mergeCell ref="D8:E9"/>
    <mergeCell ref="H8:H9"/>
    <mergeCell ref="F8:G9"/>
    <mergeCell ref="E13:G13"/>
    <mergeCell ref="A10:N11"/>
    <mergeCell ref="A16:I16"/>
    <mergeCell ref="J16:N16"/>
    <mergeCell ref="A17:D17"/>
    <mergeCell ref="E17:I17"/>
    <mergeCell ref="J17:N17"/>
    <mergeCell ref="A92:N109"/>
    <mergeCell ref="A20:B20"/>
    <mergeCell ref="F42:J42"/>
    <mergeCell ref="F43:J43"/>
    <mergeCell ref="A42:E42"/>
    <mergeCell ref="I69:J70"/>
    <mergeCell ref="A69:H70"/>
    <mergeCell ref="A71:H71"/>
    <mergeCell ref="I60:N61"/>
    <mergeCell ref="I62:N62"/>
    <mergeCell ref="I71:J71"/>
    <mergeCell ref="A65:B65"/>
    <mergeCell ref="C19:L19"/>
    <mergeCell ref="M19:N19"/>
    <mergeCell ref="A72:H73"/>
    <mergeCell ref="I72:N73"/>
    <mergeCell ref="A74:N91"/>
    <mergeCell ref="K42:N42"/>
    <mergeCell ref="K43:N43"/>
    <mergeCell ref="A43:E43"/>
    <mergeCell ref="A63:N63"/>
    <mergeCell ref="A64:B64"/>
    <mergeCell ref="A68:B68"/>
    <mergeCell ref="A66:B67"/>
    <mergeCell ref="C66:C67"/>
    <mergeCell ref="D66:N67"/>
    <mergeCell ref="D65:N65"/>
    <mergeCell ref="D68:N68"/>
  </mergeCells>
  <phoneticPr fontId="4" type="noConversion"/>
  <conditionalFormatting sqref="J17:N17">
    <cfRule type="containsText" dxfId="14" priority="13" operator="containsText" text="SYSTEM WYMAGA USPRAWNIENIA">
      <formula>NOT(ISERROR(SEARCH("SYSTEM WYMAGA USPRAWNIENIA",J17)))</formula>
    </cfRule>
    <cfRule type="containsText" dxfId="13" priority="14" operator="containsText" text="WPROWADŹ RPN">
      <formula>NOT(ISERROR(SEARCH("WPROWADŹ RPN",J17)))</formula>
    </cfRule>
    <cfRule type="containsText" dxfId="12" priority="15" operator="containsText" text="SYSTEM ODPOWIEDNI">
      <formula>NOT(ISERROR(SEARCH("SYSTEM ODPOWIEDNI",J17)))</formula>
    </cfRule>
  </conditionalFormatting>
  <conditionalFormatting sqref="I72">
    <cfRule type="containsText" dxfId="11" priority="10" operator="containsText" text="SYSTEM WYMAGA USPRAWNIENIA">
      <formula>NOT(ISERROR(SEARCH("SYSTEM WYMAGA USPRAWNIENIA",I72)))</formula>
    </cfRule>
    <cfRule type="containsText" dxfId="10" priority="11" operator="containsText" text="WPROWADŹ RPN">
      <formula>NOT(ISERROR(SEARCH("WPROWADŹ RPN",I72)))</formula>
    </cfRule>
    <cfRule type="containsText" dxfId="9" priority="12" operator="containsText" text="SYSTEM ODPOWIEDNI">
      <formula>NOT(ISERROR(SEARCH("SYSTEM ODPOWIEDNI",I72)))</formula>
    </cfRule>
  </conditionalFormatting>
  <conditionalFormatting sqref="A72">
    <cfRule type="containsText" dxfId="8" priority="7" operator="containsText" text="SYSTEM WYMAGA USPRAWNIENIA">
      <formula>NOT(ISERROR(SEARCH("SYSTEM WYMAGA USPRAWNIENIA",A72)))</formula>
    </cfRule>
    <cfRule type="containsText" dxfId="7" priority="8" operator="containsText" text="Sprawdź">
      <formula>NOT(ISERROR(SEARCH("Sprawdź",A72)))</formula>
    </cfRule>
    <cfRule type="containsText" dxfId="6" priority="9" operator="containsText" text="Konkluzja">
      <formula>NOT(ISERROR(SEARCH("Konkluzja",A72)))</formula>
    </cfRule>
  </conditionalFormatting>
  <conditionalFormatting sqref="I60">
    <cfRule type="containsText" dxfId="5" priority="4" operator="containsText" text="SYSTEM NIEODPOWIEDNI">
      <formula>NOT(ISERROR(SEARCH("SYSTEM NIEODPOWIEDNI",I60)))</formula>
    </cfRule>
    <cfRule type="containsText" dxfId="4" priority="5" operator="containsText" text="ZATWIERDZENIE WARUNKOWE">
      <formula>NOT(ISERROR(SEARCH("ZATWIERDZENIE WARUNKOWE",I60)))</formula>
    </cfRule>
    <cfRule type="containsText" dxfId="3" priority="6" operator="containsText" text="SYSTEM ODPOWIEDNI">
      <formula>NOT(ISERROR(SEARCH("SYSTEM ODPOWIEDNI",I60)))</formula>
    </cfRule>
  </conditionalFormatting>
  <conditionalFormatting sqref="I60:N61">
    <cfRule type="containsText" dxfId="2" priority="3" operator="containsText" text="POZA ZAKRESEM ">
      <formula>NOT(ISERROR(SEARCH("POZA ZAKRESEM ",I60)))</formula>
    </cfRule>
  </conditionalFormatting>
  <conditionalFormatting sqref="I62:N62">
    <cfRule type="containsText" dxfId="1" priority="1" operator="containsText" text="POZA ZAKRESEM">
      <formula>NOT(ISERROR(SEARCH("POZA ZAKRESEM",I62)))</formula>
    </cfRule>
    <cfRule type="containsText" dxfId="0" priority="2" operator="containsText" text="All ranges OK">
      <formula>NOT(ISERROR(SEARCH("All ranges OK",I62)))</formula>
    </cfRule>
  </conditionalFormatting>
  <pageMargins left="0.19685039370078741" right="0.31496062992125984" top="0.51181102362204722" bottom="0.51181102362204722" header="0.31496062992125984" footer="0.31496062992125984"/>
  <pageSetup scale="70" fitToHeight="2" orientation="portrait" horizontalDpi="1200" verticalDpi="1200" r:id="rId1"/>
  <headerFooter alignWithMargins="0">
    <oddFooter>&amp;L&amp;8dtw sp. z o.o.&amp;C&amp;8Filename: &amp;F / &amp;A
&amp;R&amp;8&amp;D</oddFooter>
  </headerFooter>
  <rowBreaks count="1" manualBreakCount="1">
    <brk id="68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5" r:id="rId4" name="Option Button 53">
              <controlPr locked="0" defaultSize="0" autoFill="0" autoLine="0" autoPict="0">
                <anchor moveWithCells="1">
                  <from>
                    <xdr:col>11</xdr:col>
                    <xdr:colOff>428625</xdr:colOff>
                    <xdr:row>11</xdr:row>
                    <xdr:rowOff>9525</xdr:rowOff>
                  </from>
                  <to>
                    <xdr:col>13</xdr:col>
                    <xdr:colOff>447675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" name="Option Button 54">
              <controlPr locked="0" defaultSize="0" autoFill="0" autoLine="0" autoPict="0">
                <anchor moveWithCells="1">
                  <from>
                    <xdr:col>11</xdr:col>
                    <xdr:colOff>419100</xdr:colOff>
                    <xdr:row>12</xdr:row>
                    <xdr:rowOff>57150</xdr:rowOff>
                  </from>
                  <to>
                    <xdr:col>13</xdr:col>
                    <xdr:colOff>590550</xdr:colOff>
                    <xdr:row>13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Gage R&amp;R_DTW</vt:lpstr>
      <vt:lpstr>'Gage R&amp;R_DTW'!Print_Area</vt:lpstr>
      <vt:lpstr>'Gage R&amp;R_DTW'!Print_Titles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</dc:creator>
  <cp:lastModifiedBy>Dawid Dabrowski</cp:lastModifiedBy>
  <cp:lastPrinted>2016-01-29T11:32:25Z</cp:lastPrinted>
  <dcterms:created xsi:type="dcterms:W3CDTF">2005-08-03T21:47:48Z</dcterms:created>
  <dcterms:modified xsi:type="dcterms:W3CDTF">2021-03-11T14:51:42Z</dcterms:modified>
</cp:coreProperties>
</file>